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4595" tabRatio="772"/>
  </bookViews>
  <sheets>
    <sheet name="ПХД" sheetId="1" r:id="rId1"/>
    <sheet name="ПХД 2" sheetId="13" r:id="rId2"/>
    <sheet name="211" sheetId="2" r:id="rId3"/>
    <sheet name="212" sheetId="20" r:id="rId4"/>
    <sheet name="213" sheetId="21" r:id="rId5"/>
    <sheet name="262" sheetId="5" r:id="rId6"/>
    <sheet name="290" sheetId="14" r:id="rId7"/>
    <sheet name="220-340 (7564)" sheetId="15" r:id="rId8"/>
    <sheet name="220-340 (7409)" sheetId="16" r:id="rId9"/>
    <sheet name="220-340 (7408)" sheetId="22" r:id="rId10"/>
    <sheet name="220-340 (7588)" sheetId="23" r:id="rId11"/>
    <sheet name="220-340 мб" sheetId="17" r:id="rId12"/>
    <sheet name="220-питание" sheetId="18" r:id="rId13"/>
    <sheet name="питание" sheetId="24" r:id="rId14"/>
    <sheet name="220-ОБЖ" sheetId="19" r:id="rId15"/>
    <sheet name="Пдд" sheetId="25" r:id="rId16"/>
    <sheet name="апс изм." sheetId="26" r:id="rId17"/>
    <sheet name="налоговый потенциал " sheetId="27" r:id="rId18"/>
  </sheets>
  <definedNames>
    <definedName name="_xlnm.Print_Area" localSheetId="2">'211'!$A$1:$L$168</definedName>
    <definedName name="_xlnm.Print_Area" localSheetId="3">'212'!$A$1:$F$102</definedName>
    <definedName name="_xlnm.Print_Area" localSheetId="4">'213'!$A$1:$F$211</definedName>
    <definedName name="_xlnm.Print_Area" localSheetId="9">'220-340 (7408)'!$A$1:$G$65</definedName>
    <definedName name="_xlnm.Print_Area" localSheetId="8">'220-340 (7409)'!$A$1:$G$99</definedName>
    <definedName name="_xlnm.Print_Area" localSheetId="7">'220-340 (7564)'!$A$1:$G$102</definedName>
    <definedName name="_xlnm.Print_Area" localSheetId="10">'220-340 (7588)'!$A$1:$G$55</definedName>
    <definedName name="_xlnm.Print_Area" localSheetId="11">'220-340 мб'!$A$1:$G$138</definedName>
    <definedName name="_xlnm.Print_Area" localSheetId="14">'220-ОБЖ'!$A$1:$G$46</definedName>
    <definedName name="_xlnm.Print_Area" localSheetId="12">'220-питание'!$A$1:$G$51</definedName>
    <definedName name="_xlnm.Print_Area" localSheetId="5">'262'!$A$1:$E$26</definedName>
    <definedName name="_xlnm.Print_Area" localSheetId="6">'290'!$A$1:$F$41</definedName>
    <definedName name="_xlnm.Print_Area" localSheetId="17">'налоговый потенциал '!$A$1:$F$32</definedName>
    <definedName name="_xlnm.Print_Area" localSheetId="15">Пдд!$A$1:$G$31</definedName>
    <definedName name="_xlnm.Print_Area" localSheetId="13">питание!$A$1:$Q$23</definedName>
    <definedName name="_xlnm.Print_Area" localSheetId="0">ПХД!$A$1:$J$1658</definedName>
    <definedName name="_xlnm.Print_Area" localSheetId="1">'ПХД 2'!$A$1:$N$39</definedName>
  </definedNames>
  <calcPr calcId="125725"/>
</workbook>
</file>

<file path=xl/calcChain.xml><?xml version="1.0" encoding="utf-8"?>
<calcChain xmlns="http://schemas.openxmlformats.org/spreadsheetml/2006/main">
  <c r="E149" i="1"/>
  <c r="E162"/>
  <c r="F162"/>
  <c r="E1565"/>
  <c r="F1565"/>
  <c r="F1579"/>
  <c r="E148"/>
  <c r="H1579"/>
  <c r="I158"/>
  <c r="H158"/>
  <c r="K158"/>
  <c r="F175"/>
  <c r="E194"/>
  <c r="E193"/>
  <c r="E921"/>
  <c r="D13" i="19"/>
  <c r="E10" i="13"/>
  <c r="F915" i="1"/>
  <c r="E20" i="27"/>
  <c r="E21" s="1"/>
  <c r="F853" i="1"/>
  <c r="E1519"/>
  <c r="I1519"/>
  <c r="H1519"/>
  <c r="G1519"/>
  <c r="F1519"/>
  <c r="I1515"/>
  <c r="H1515"/>
  <c r="G1515"/>
  <c r="F1515"/>
  <c r="E1515"/>
  <c r="E1514"/>
  <c r="E1506" s="1"/>
  <c r="I1506"/>
  <c r="I1499" s="1"/>
  <c r="I1498" s="1"/>
  <c r="H1506"/>
  <c r="G1506"/>
  <c r="F1506"/>
  <c r="E1503"/>
  <c r="E1501" s="1"/>
  <c r="E1499" s="1"/>
  <c r="E1498" s="1"/>
  <c r="I1501"/>
  <c r="H1501"/>
  <c r="H1499" s="1"/>
  <c r="H1498" s="1"/>
  <c r="G1501"/>
  <c r="F1501"/>
  <c r="F1499" s="1"/>
  <c r="F1498" s="1"/>
  <c r="G1499"/>
  <c r="G1498" s="1"/>
  <c r="F200" l="1"/>
  <c r="F198" l="1"/>
  <c r="E9" i="27" l="1"/>
  <c r="E853" i="1"/>
  <c r="E10" i="27"/>
  <c r="I860" i="1"/>
  <c r="E1489" l="1"/>
  <c r="E1487" s="1"/>
  <c r="I1487"/>
  <c r="H1487"/>
  <c r="G1487"/>
  <c r="F1487"/>
  <c r="I1483"/>
  <c r="I1467" s="1"/>
  <c r="I1466" s="1"/>
  <c r="H1483"/>
  <c r="G1483"/>
  <c r="F1483"/>
  <c r="E1483"/>
  <c r="I1474"/>
  <c r="H1474"/>
  <c r="G1474"/>
  <c r="F1474"/>
  <c r="E1474"/>
  <c r="E1471"/>
  <c r="E1469" s="1"/>
  <c r="I1469"/>
  <c r="H1469"/>
  <c r="H1467" s="1"/>
  <c r="H1466" s="1"/>
  <c r="G1469"/>
  <c r="F1469"/>
  <c r="G1467"/>
  <c r="G1466" s="1"/>
  <c r="E39" i="14"/>
  <c r="E38"/>
  <c r="E40" s="1"/>
  <c r="E37"/>
  <c r="F868" i="1"/>
  <c r="E868" s="1"/>
  <c r="E1457"/>
  <c r="E1465"/>
  <c r="F1396"/>
  <c r="E1396" s="1"/>
  <c r="E1364"/>
  <c r="F1364"/>
  <c r="D42" i="16"/>
  <c r="D41"/>
  <c r="D43"/>
  <c r="F242" i="1"/>
  <c r="D38" i="16"/>
  <c r="F237" i="1"/>
  <c r="F1266"/>
  <c r="F1000"/>
  <c r="F1249"/>
  <c r="E13" i="19"/>
  <c r="F1467" i="1" l="1"/>
  <c r="F1466" s="1"/>
  <c r="E1467"/>
  <c r="E1466" s="1"/>
  <c r="I1455"/>
  <c r="H1455"/>
  <c r="G1455"/>
  <c r="F1455"/>
  <c r="E1455"/>
  <c r="I1451"/>
  <c r="H1451"/>
  <c r="G1451"/>
  <c r="F1451"/>
  <c r="E1451"/>
  <c r="I1442"/>
  <c r="H1442"/>
  <c r="G1442"/>
  <c r="F1442"/>
  <c r="E1442"/>
  <c r="E1439"/>
  <c r="E1437" s="1"/>
  <c r="I1437"/>
  <c r="I1435" s="1"/>
  <c r="I1434" s="1"/>
  <c r="H1437"/>
  <c r="G1437"/>
  <c r="G1435" s="1"/>
  <c r="G1434" s="1"/>
  <c r="F1437"/>
  <c r="H1435"/>
  <c r="H1434" s="1"/>
  <c r="D14" i="19"/>
  <c r="F306" i="1"/>
  <c r="D202" i="21"/>
  <c r="D207"/>
  <c r="D195"/>
  <c r="C208"/>
  <c r="C207"/>
  <c r="C204"/>
  <c r="D204" s="1"/>
  <c r="C202"/>
  <c r="D200" s="1"/>
  <c r="C197"/>
  <c r="M145" i="2"/>
  <c r="P145" s="1"/>
  <c r="G155"/>
  <c r="F164"/>
  <c r="G163"/>
  <c r="F163"/>
  <c r="G162"/>
  <c r="F162"/>
  <c r="F161"/>
  <c r="G161" s="1"/>
  <c r="F160"/>
  <c r="G160" s="1"/>
  <c r="F157"/>
  <c r="G157" s="1"/>
  <c r="F158"/>
  <c r="G158" s="1"/>
  <c r="F159"/>
  <c r="G159" s="1"/>
  <c r="F156"/>
  <c r="G156" s="1"/>
  <c r="F155"/>
  <c r="F154"/>
  <c r="G154" s="1"/>
  <c r="F153"/>
  <c r="G153" s="1"/>
  <c r="F152"/>
  <c r="G152" s="1"/>
  <c r="E1435" i="1" l="1"/>
  <c r="E1434" s="1"/>
  <c r="F1435"/>
  <c r="F1434" s="1"/>
  <c r="D208" i="21"/>
  <c r="D197"/>
  <c r="G165" i="2"/>
  <c r="F845" i="1" l="1"/>
  <c r="F843"/>
  <c r="D184" i="21"/>
  <c r="D172"/>
  <c r="D179"/>
  <c r="D185" s="1"/>
  <c r="D181"/>
  <c r="D177"/>
  <c r="C185"/>
  <c r="C184"/>
  <c r="C181"/>
  <c r="C179"/>
  <c r="C174"/>
  <c r="D174"/>
  <c r="E141" i="2"/>
  <c r="M127"/>
  <c r="P127" s="1"/>
  <c r="M140" l="1"/>
  <c r="M138"/>
  <c r="M136"/>
  <c r="M134"/>
  <c r="M139"/>
  <c r="M137"/>
  <c r="M135"/>
  <c r="M133"/>
  <c r="M141" l="1"/>
  <c r="I827" i="1" l="1"/>
  <c r="H827"/>
  <c r="G827"/>
  <c r="F827"/>
  <c r="E827"/>
  <c r="I823"/>
  <c r="H823"/>
  <c r="G823"/>
  <c r="F823"/>
  <c r="E823"/>
  <c r="H822"/>
  <c r="E822"/>
  <c r="E814" s="1"/>
  <c r="I814"/>
  <c r="H814"/>
  <c r="G814"/>
  <c r="F814"/>
  <c r="E813"/>
  <c r="E811"/>
  <c r="E809" s="1"/>
  <c r="I809"/>
  <c r="H809"/>
  <c r="H807" s="1"/>
  <c r="H806" s="1"/>
  <c r="G809"/>
  <c r="F809"/>
  <c r="F807" s="1"/>
  <c r="F806" s="1"/>
  <c r="G841"/>
  <c r="H843"/>
  <c r="I843"/>
  <c r="H844"/>
  <c r="I844"/>
  <c r="H845"/>
  <c r="I845"/>
  <c r="G846"/>
  <c r="E848"/>
  <c r="H848"/>
  <c r="I848"/>
  <c r="E849"/>
  <c r="H849"/>
  <c r="I849"/>
  <c r="E850"/>
  <c r="H850"/>
  <c r="I850"/>
  <c r="E25" i="18"/>
  <c r="E579" i="1"/>
  <c r="F579"/>
  <c r="E14" i="14"/>
  <c r="I841" i="1" l="1"/>
  <c r="G807"/>
  <c r="G806" s="1"/>
  <c r="I807"/>
  <c r="I806" s="1"/>
  <c r="H841"/>
  <c r="E807"/>
  <c r="E806" s="1"/>
  <c r="E133" i="17"/>
  <c r="E132"/>
  <c r="F1047" i="1"/>
  <c r="E13" i="13" l="1"/>
  <c r="D23" i="19"/>
  <c r="F1163" i="1"/>
  <c r="F852" s="1"/>
  <c r="E121" i="2"/>
  <c r="E108"/>
  <c r="E105"/>
  <c r="E107"/>
  <c r="E106"/>
  <c r="E104"/>
  <c r="E102"/>
  <c r="E103"/>
  <c r="E101"/>
  <c r="E109" s="1"/>
  <c r="D147" i="21" l="1"/>
  <c r="D150"/>
  <c r="C160"/>
  <c r="C159"/>
  <c r="D159" s="1"/>
  <c r="C156"/>
  <c r="D156" s="1"/>
  <c r="C154"/>
  <c r="D154" s="1"/>
  <c r="D152" s="1"/>
  <c r="C149"/>
  <c r="D160"/>
  <c r="D124"/>
  <c r="D126"/>
  <c r="D101"/>
  <c r="C137"/>
  <c r="C136"/>
  <c r="D136" s="1"/>
  <c r="C133"/>
  <c r="D133" s="1"/>
  <c r="C131"/>
  <c r="D131" s="1"/>
  <c r="D129" s="1"/>
  <c r="C126"/>
  <c r="D137"/>
  <c r="O109" i="2"/>
  <c r="O101"/>
  <c r="J88"/>
  <c r="D149" i="21" l="1"/>
  <c r="P101" i="2"/>
  <c r="Q101" s="1"/>
  <c r="P108"/>
  <c r="Q108" s="1"/>
  <c r="P107"/>
  <c r="Q107" s="1"/>
  <c r="P106"/>
  <c r="Q106" s="1"/>
  <c r="P105"/>
  <c r="Q105" s="1"/>
  <c r="P104"/>
  <c r="Q104" s="1"/>
  <c r="P103"/>
  <c r="Q103" s="1"/>
  <c r="P102"/>
  <c r="Q102" s="1"/>
  <c r="O108" l="1"/>
  <c r="O107"/>
  <c r="O106"/>
  <c r="O105"/>
  <c r="O104"/>
  <c r="O103"/>
  <c r="O102"/>
  <c r="I224" i="1" l="1"/>
  <c r="H224"/>
  <c r="E224"/>
  <c r="E61" i="17" l="1"/>
  <c r="F61" s="1"/>
  <c r="E91"/>
  <c r="F562" i="1"/>
  <c r="F563"/>
  <c r="E131" i="17"/>
  <c r="C49" i="18" l="1"/>
  <c r="E25" i="25"/>
  <c r="E26" s="1"/>
  <c r="E1393" i="1"/>
  <c r="E1391" s="1"/>
  <c r="I1391"/>
  <c r="H1391"/>
  <c r="G1391"/>
  <c r="F1391"/>
  <c r="I1387"/>
  <c r="H1387"/>
  <c r="G1387"/>
  <c r="F1387"/>
  <c r="E1387"/>
  <c r="I1379"/>
  <c r="H1379"/>
  <c r="G1379"/>
  <c r="F1379"/>
  <c r="E1379"/>
  <c r="I1374"/>
  <c r="H1374"/>
  <c r="G1374"/>
  <c r="F1374"/>
  <c r="E1374"/>
  <c r="I1371"/>
  <c r="F494"/>
  <c r="F1081"/>
  <c r="F863" s="1"/>
  <c r="E12" i="25"/>
  <c r="E13" s="1"/>
  <c r="H1372" i="1" l="1"/>
  <c r="H1371" s="1"/>
  <c r="E1372"/>
  <c r="E1371" s="1"/>
  <c r="F1372"/>
  <c r="F1371" s="1"/>
  <c r="G1372"/>
  <c r="E1361"/>
  <c r="I1359"/>
  <c r="H1359"/>
  <c r="G1359"/>
  <c r="F1359"/>
  <c r="I1355"/>
  <c r="H1355"/>
  <c r="G1355"/>
  <c r="F1355"/>
  <c r="E1355"/>
  <c r="I1347"/>
  <c r="H1347"/>
  <c r="G1347"/>
  <c r="F1347"/>
  <c r="E1347"/>
  <c r="I1342"/>
  <c r="I1339" s="1"/>
  <c r="H1342"/>
  <c r="G1342"/>
  <c r="F1342"/>
  <c r="E1342"/>
  <c r="F1340" l="1"/>
  <c r="F1339" s="1"/>
  <c r="G1340"/>
  <c r="H1340"/>
  <c r="H1339" s="1"/>
  <c r="E1359"/>
  <c r="E1340" s="1"/>
  <c r="E1339" s="1"/>
  <c r="E24" i="13"/>
  <c r="E14" i="19" l="1"/>
  <c r="E44" l="1"/>
  <c r="E45" s="1"/>
  <c r="E33"/>
  <c r="E34" s="1"/>
  <c r="E977" i="1"/>
  <c r="H852"/>
  <c r="I852"/>
  <c r="E946"/>
  <c r="I983"/>
  <c r="H983"/>
  <c r="G983"/>
  <c r="F983"/>
  <c r="E983"/>
  <c r="I979"/>
  <c r="H979"/>
  <c r="G979"/>
  <c r="F979"/>
  <c r="E979"/>
  <c r="E978"/>
  <c r="E971" s="1"/>
  <c r="I971"/>
  <c r="H971"/>
  <c r="G971"/>
  <c r="I966"/>
  <c r="H966"/>
  <c r="G966"/>
  <c r="F966"/>
  <c r="E966"/>
  <c r="I952"/>
  <c r="H952"/>
  <c r="G952"/>
  <c r="F952"/>
  <c r="E952"/>
  <c r="I948"/>
  <c r="H948"/>
  <c r="G948"/>
  <c r="F948"/>
  <c r="E948"/>
  <c r="E947"/>
  <c r="E940" s="1"/>
  <c r="I940"/>
  <c r="H940"/>
  <c r="G940"/>
  <c r="I935"/>
  <c r="H935"/>
  <c r="G935"/>
  <c r="F935"/>
  <c r="E935"/>
  <c r="F997"/>
  <c r="G997"/>
  <c r="H997"/>
  <c r="I997"/>
  <c r="I933" l="1"/>
  <c r="I932" s="1"/>
  <c r="G933"/>
  <c r="I964"/>
  <c r="I963" s="1"/>
  <c r="G964"/>
  <c r="H964"/>
  <c r="H963" s="1"/>
  <c r="E964"/>
  <c r="E963" s="1"/>
  <c r="H933"/>
  <c r="H932" s="1"/>
  <c r="F971"/>
  <c r="F964" s="1"/>
  <c r="F963" s="1"/>
  <c r="E933"/>
  <c r="E932" s="1"/>
  <c r="F940"/>
  <c r="F933" s="1"/>
  <c r="F932" s="1"/>
  <c r="G87" l="1"/>
  <c r="G115"/>
  <c r="G60"/>
  <c r="G84" l="1"/>
  <c r="F62" i="20"/>
  <c r="F63" s="1"/>
  <c r="H199" i="1"/>
  <c r="H389" l="1"/>
  <c r="I389"/>
  <c r="F389" l="1"/>
  <c r="G389"/>
  <c r="E392"/>
  <c r="E394"/>
  <c r="G394"/>
  <c r="H394"/>
  <c r="I394"/>
  <c r="F396"/>
  <c r="F394" s="1"/>
  <c r="E407"/>
  <c r="F407"/>
  <c r="G407"/>
  <c r="H407"/>
  <c r="I407"/>
  <c r="E441"/>
  <c r="E439" s="1"/>
  <c r="I439"/>
  <c r="H439"/>
  <c r="G439"/>
  <c r="I435"/>
  <c r="H435"/>
  <c r="G435"/>
  <c r="F435"/>
  <c r="E435"/>
  <c r="F428"/>
  <c r="F426" s="1"/>
  <c r="I426"/>
  <c r="H426"/>
  <c r="G426"/>
  <c r="E426"/>
  <c r="I424"/>
  <c r="I421" s="1"/>
  <c r="F424"/>
  <c r="F421" s="1"/>
  <c r="H421"/>
  <c r="G421"/>
  <c r="E421"/>
  <c r="F417"/>
  <c r="G72"/>
  <c r="G57" s="1"/>
  <c r="G49"/>
  <c r="G47" s="1"/>
  <c r="F441" l="1"/>
  <c r="F439" s="1"/>
  <c r="F419" s="1"/>
  <c r="F418" s="1"/>
  <c r="I419"/>
  <c r="I418" s="1"/>
  <c r="H387"/>
  <c r="H386" s="1"/>
  <c r="G387"/>
  <c r="G386" s="1"/>
  <c r="E389"/>
  <c r="E387" s="1"/>
  <c r="E386" s="1"/>
  <c r="I387"/>
  <c r="I386" s="1"/>
  <c r="F387"/>
  <c r="F386" s="1"/>
  <c r="H419"/>
  <c r="H418" s="1"/>
  <c r="G419"/>
  <c r="G418" s="1"/>
  <c r="E419"/>
  <c r="E418" s="1"/>
  <c r="F156"/>
  <c r="E156" s="1"/>
  <c r="I1579"/>
  <c r="L82" i="2" l="1"/>
  <c r="L84"/>
  <c r="L85"/>
  <c r="L86"/>
  <c r="L87"/>
  <c r="L88"/>
  <c r="L81"/>
  <c r="L65"/>
  <c r="L66"/>
  <c r="L67"/>
  <c r="L68"/>
  <c r="L64"/>
  <c r="L50"/>
  <c r="L35"/>
  <c r="L36"/>
  <c r="L37"/>
  <c r="L34"/>
  <c r="L21"/>
  <c r="AV21" i="24"/>
  <c r="AU21"/>
  <c r="AT21"/>
  <c r="AS21"/>
  <c r="AZ21" s="1"/>
  <c r="AR21"/>
  <c r="AQ21"/>
  <c r="AP21"/>
  <c r="AO21"/>
  <c r="AN21"/>
  <c r="AM21"/>
  <c r="AL21"/>
  <c r="AK21"/>
  <c r="AJ21"/>
  <c r="AI21"/>
  <c r="O21"/>
  <c r="Q21" s="1"/>
  <c r="I21"/>
  <c r="F21"/>
  <c r="E16"/>
  <c r="O16" s="1"/>
  <c r="C16"/>
  <c r="B16"/>
  <c r="P8"/>
  <c r="Q8" s="1"/>
  <c r="N8"/>
  <c r="J8"/>
  <c r="F8"/>
  <c r="F35" i="18"/>
  <c r="F36" s="1"/>
  <c r="E129" i="17"/>
  <c r="E128"/>
  <c r="E127"/>
  <c r="F88"/>
  <c r="F90"/>
  <c r="D44"/>
  <c r="D46"/>
  <c r="E31"/>
  <c r="C30"/>
  <c r="E30" s="1"/>
  <c r="J16" i="24" l="1"/>
  <c r="BB21"/>
  <c r="AY21"/>
  <c r="BF21" s="1"/>
  <c r="BA21"/>
  <c r="BG21" s="1"/>
  <c r="K21"/>
  <c r="P16"/>
  <c r="Q16" s="1"/>
  <c r="S21"/>
  <c r="D26" i="5"/>
  <c r="D14" i="23"/>
  <c r="D16" s="1"/>
  <c r="E45"/>
  <c r="E46" s="1"/>
  <c r="E27"/>
  <c r="E32" s="1"/>
  <c r="E37" i="22"/>
  <c r="D23"/>
  <c r="D24"/>
  <c r="E55"/>
  <c r="E36"/>
  <c r="F13"/>
  <c r="F16" s="1"/>
  <c r="D55" i="15"/>
  <c r="D25"/>
  <c r="D26"/>
  <c r="E14" i="5"/>
  <c r="C11"/>
  <c r="C92" i="21"/>
  <c r="C91"/>
  <c r="D91" s="1"/>
  <c r="C88"/>
  <c r="D88" s="1"/>
  <c r="C86"/>
  <c r="D86" s="1"/>
  <c r="D82"/>
  <c r="C81"/>
  <c r="C48"/>
  <c r="C47"/>
  <c r="D47" s="1"/>
  <c r="C44"/>
  <c r="D44" s="1"/>
  <c r="C42"/>
  <c r="D42" s="1"/>
  <c r="C37"/>
  <c r="D35"/>
  <c r="D37" s="1"/>
  <c r="C27"/>
  <c r="C26"/>
  <c r="C23"/>
  <c r="C21"/>
  <c r="F40" i="20"/>
  <c r="F41"/>
  <c r="F39"/>
  <c r="F38"/>
  <c r="F101"/>
  <c r="F102" s="1"/>
  <c r="F91"/>
  <c r="F92" s="1"/>
  <c r="F52"/>
  <c r="F53" s="1"/>
  <c r="F28"/>
  <c r="F15"/>
  <c r="F14"/>
  <c r="F13"/>
  <c r="F26"/>
  <c r="F27"/>
  <c r="D51" i="2"/>
  <c r="L51" s="1"/>
  <c r="D52"/>
  <c r="L52" s="1"/>
  <c r="I69"/>
  <c r="H69"/>
  <c r="E69"/>
  <c r="D69"/>
  <c r="C69"/>
  <c r="J68"/>
  <c r="K68" s="1"/>
  <c r="J67"/>
  <c r="K67" s="1"/>
  <c r="J66"/>
  <c r="K66" s="1"/>
  <c r="J65"/>
  <c r="K65" s="1"/>
  <c r="J64"/>
  <c r="J81"/>
  <c r="K81" s="1"/>
  <c r="J82"/>
  <c r="K82" s="1"/>
  <c r="D83"/>
  <c r="J84"/>
  <c r="K84" s="1"/>
  <c r="J85"/>
  <c r="K85" s="1"/>
  <c r="H22"/>
  <c r="I22"/>
  <c r="I38"/>
  <c r="H38"/>
  <c r="E38"/>
  <c r="D38"/>
  <c r="C38"/>
  <c r="J37"/>
  <c r="K37" s="1"/>
  <c r="J36"/>
  <c r="K36" s="1"/>
  <c r="J35"/>
  <c r="K35" s="1"/>
  <c r="J34"/>
  <c r="J51" l="1"/>
  <c r="J69"/>
  <c r="F29" i="20"/>
  <c r="D40" i="21"/>
  <c r="D39" i="2"/>
  <c r="L38"/>
  <c r="D89"/>
  <c r="L83"/>
  <c r="D70"/>
  <c r="L69"/>
  <c r="D81" i="21"/>
  <c r="D79" s="1"/>
  <c r="D92" s="1"/>
  <c r="BC21" i="24"/>
  <c r="BH21"/>
  <c r="BI21" s="1"/>
  <c r="E42" i="22"/>
  <c r="D25"/>
  <c r="E56"/>
  <c r="D84" i="21"/>
  <c r="D48"/>
  <c r="F42" i="20"/>
  <c r="F16"/>
  <c r="J83" i="2"/>
  <c r="K83" s="1"/>
  <c r="K64"/>
  <c r="K69" s="1"/>
  <c r="J38"/>
  <c r="K34"/>
  <c r="K38" s="1"/>
  <c r="D90" l="1"/>
  <c r="C53"/>
  <c r="D53"/>
  <c r="E53"/>
  <c r="E22"/>
  <c r="D54" l="1"/>
  <c r="L53"/>
  <c r="C114" i="21"/>
  <c r="C113"/>
  <c r="D113" s="1"/>
  <c r="C110"/>
  <c r="D110" s="1"/>
  <c r="C108"/>
  <c r="D108" s="1"/>
  <c r="C103"/>
  <c r="D103"/>
  <c r="C70"/>
  <c r="C69"/>
  <c r="D69" s="1"/>
  <c r="C66"/>
  <c r="D66" s="1"/>
  <c r="C64"/>
  <c r="D64" s="1"/>
  <c r="D62" s="1"/>
  <c r="D60"/>
  <c r="C59"/>
  <c r="D26"/>
  <c r="D23"/>
  <c r="D21"/>
  <c r="D14"/>
  <c r="D27" s="1"/>
  <c r="F82" i="20"/>
  <c r="F83" s="1"/>
  <c r="F73"/>
  <c r="F74" s="1"/>
  <c r="E23" i="19"/>
  <c r="E24" s="1"/>
  <c r="E15"/>
  <c r="E49" i="18"/>
  <c r="E50" s="1"/>
  <c r="F25"/>
  <c r="F26" s="1"/>
  <c r="F15"/>
  <c r="F16" s="1"/>
  <c r="E130" i="17"/>
  <c r="E126"/>
  <c r="E125"/>
  <c r="E124"/>
  <c r="E134" s="1"/>
  <c r="E109"/>
  <c r="E108"/>
  <c r="E107"/>
  <c r="E106"/>
  <c r="E105"/>
  <c r="F91"/>
  <c r="F89"/>
  <c r="F87"/>
  <c r="F86"/>
  <c r="F85"/>
  <c r="F84"/>
  <c r="F83"/>
  <c r="F82"/>
  <c r="F81"/>
  <c r="F80"/>
  <c r="F68"/>
  <c r="F67"/>
  <c r="F66"/>
  <c r="F65"/>
  <c r="F64"/>
  <c r="F63"/>
  <c r="F62"/>
  <c r="F60"/>
  <c r="F59"/>
  <c r="D45"/>
  <c r="E29"/>
  <c r="E33" s="1"/>
  <c r="I33" s="1"/>
  <c r="F15"/>
  <c r="F14"/>
  <c r="E89" i="16"/>
  <c r="E88"/>
  <c r="E87"/>
  <c r="E86"/>
  <c r="E68"/>
  <c r="E67"/>
  <c r="E66"/>
  <c r="E65"/>
  <c r="E64"/>
  <c r="E63"/>
  <c r="E62"/>
  <c r="E61"/>
  <c r="E60"/>
  <c r="E59"/>
  <c r="E58"/>
  <c r="E57"/>
  <c r="E56"/>
  <c r="E55"/>
  <c r="E54"/>
  <c r="E26"/>
  <c r="E30" s="1"/>
  <c r="F14"/>
  <c r="F13"/>
  <c r="E100" i="15"/>
  <c r="E99"/>
  <c r="E93"/>
  <c r="E75"/>
  <c r="E74"/>
  <c r="E73"/>
  <c r="E54"/>
  <c r="E53"/>
  <c r="E50"/>
  <c r="E49"/>
  <c r="E48"/>
  <c r="E47"/>
  <c r="E46"/>
  <c r="E45"/>
  <c r="E44"/>
  <c r="E43"/>
  <c r="E42"/>
  <c r="E41"/>
  <c r="D28"/>
  <c r="F13"/>
  <c r="F17" s="1"/>
  <c r="E27" i="14"/>
  <c r="E26" i="13"/>
  <c r="F17" i="16" l="1"/>
  <c r="F18" i="17"/>
  <c r="F69"/>
  <c r="D59" i="21"/>
  <c r="D57" s="1"/>
  <c r="D70" s="1"/>
  <c r="G70" s="1"/>
  <c r="E110" i="17"/>
  <c r="F92"/>
  <c r="E90" i="16"/>
  <c r="E73"/>
  <c r="E81" i="15"/>
  <c r="D30"/>
  <c r="E60"/>
  <c r="E101"/>
  <c r="D106" i="21"/>
  <c r="D19"/>
  <c r="D16"/>
  <c r="D114"/>
  <c r="C16"/>
  <c r="F48" i="17"/>
  <c r="D47"/>
  <c r="I209" i="1" l="1"/>
  <c r="H853"/>
  <c r="H846" s="1"/>
  <c r="E154" l="1"/>
  <c r="E1579"/>
  <c r="E176" s="1"/>
  <c r="E1613"/>
  <c r="F154" l="1"/>
  <c r="I89" i="2"/>
  <c r="H89"/>
  <c r="E89"/>
  <c r="C89"/>
  <c r="L89" s="1"/>
  <c r="K88"/>
  <c r="J87"/>
  <c r="K87" s="1"/>
  <c r="J86"/>
  <c r="K86" s="1"/>
  <c r="I53"/>
  <c r="H53"/>
  <c r="J52"/>
  <c r="K52" s="1"/>
  <c r="K51"/>
  <c r="J50"/>
  <c r="K50" s="1"/>
  <c r="D22"/>
  <c r="C22"/>
  <c r="J21"/>
  <c r="J22" s="1"/>
  <c r="E23" i="13"/>
  <c r="D23" i="2" l="1"/>
  <c r="L22"/>
  <c r="K89"/>
  <c r="K21"/>
  <c r="K22" s="1"/>
  <c r="K53"/>
  <c r="J53"/>
  <c r="J89"/>
  <c r="I856" i="1" l="1"/>
  <c r="H856"/>
  <c r="H854" s="1"/>
  <c r="I853"/>
  <c r="I846" s="1"/>
  <c r="E1298" l="1"/>
  <c r="E1266"/>
  <c r="E916"/>
  <c r="I203" l="1"/>
  <c r="H203"/>
  <c r="E715"/>
  <c r="E650"/>
  <c r="E667"/>
  <c r="A39" i="13" l="1"/>
  <c r="E161" i="1"/>
  <c r="H52"/>
  <c r="I52" s="1"/>
  <c r="F655"/>
  <c r="E654"/>
  <c r="H49" l="1"/>
  <c r="E309"/>
  <c r="E212" s="1"/>
  <c r="F212" s="1"/>
  <c r="E1407"/>
  <c r="E843" s="1"/>
  <c r="F279"/>
  <c r="E236"/>
  <c r="E655"/>
  <c r="I1423"/>
  <c r="H1423"/>
  <c r="G1423"/>
  <c r="F1423"/>
  <c r="E1423"/>
  <c r="I1419"/>
  <c r="H1419"/>
  <c r="G1419"/>
  <c r="F1419"/>
  <c r="E1419"/>
  <c r="I1410"/>
  <c r="H1410"/>
  <c r="G1410"/>
  <c r="F1410"/>
  <c r="E1410"/>
  <c r="E1409"/>
  <c r="E845" s="1"/>
  <c r="I1405"/>
  <c r="H1405"/>
  <c r="G1405"/>
  <c r="F1405" l="1"/>
  <c r="F1403" s="1"/>
  <c r="F1402" s="1"/>
  <c r="H1403"/>
  <c r="H1402" s="1"/>
  <c r="G1403"/>
  <c r="G1402" s="1"/>
  <c r="E1405"/>
  <c r="E1403" s="1"/>
  <c r="E1402" s="1"/>
  <c r="I1403"/>
  <c r="I1402" s="1"/>
  <c r="G169"/>
  <c r="E747"/>
  <c r="E745"/>
  <c r="I761"/>
  <c r="H761"/>
  <c r="G761"/>
  <c r="F761"/>
  <c r="E761"/>
  <c r="I757"/>
  <c r="H757"/>
  <c r="G757"/>
  <c r="F757"/>
  <c r="E757"/>
  <c r="H756"/>
  <c r="H748" s="1"/>
  <c r="E756"/>
  <c r="E748" s="1"/>
  <c r="I748"/>
  <c r="G748"/>
  <c r="F748"/>
  <c r="I743"/>
  <c r="H743"/>
  <c r="G743"/>
  <c r="E1281"/>
  <c r="I1296"/>
  <c r="H1296"/>
  <c r="G1296"/>
  <c r="F1296"/>
  <c r="E1296"/>
  <c r="I1292"/>
  <c r="H1292"/>
  <c r="G1292"/>
  <c r="F1292"/>
  <c r="E1292"/>
  <c r="I1283"/>
  <c r="H1283"/>
  <c r="G1283"/>
  <c r="F1283"/>
  <c r="E1283"/>
  <c r="E1282"/>
  <c r="I1278"/>
  <c r="H1278"/>
  <c r="G1278"/>
  <c r="E1249"/>
  <c r="I1264"/>
  <c r="H1264"/>
  <c r="G1264"/>
  <c r="F1264"/>
  <c r="E1264"/>
  <c r="I1260"/>
  <c r="H1260"/>
  <c r="G1260"/>
  <c r="F1260"/>
  <c r="E1260"/>
  <c r="I1251"/>
  <c r="H1251"/>
  <c r="G1251"/>
  <c r="F1251"/>
  <c r="E1251"/>
  <c r="E1250"/>
  <c r="I1246"/>
  <c r="H1246"/>
  <c r="G1246"/>
  <c r="E1606" l="1"/>
  <c r="F1606" s="1"/>
  <c r="E1572"/>
  <c r="G1244"/>
  <c r="G1276"/>
  <c r="G1275" s="1"/>
  <c r="G741"/>
  <c r="G740" s="1"/>
  <c r="H741"/>
  <c r="H740" s="1"/>
  <c r="E743"/>
  <c r="E741" s="1"/>
  <c r="E740" s="1"/>
  <c r="E1278"/>
  <c r="E1276" s="1"/>
  <c r="E1275" s="1"/>
  <c r="H1244"/>
  <c r="H1243" s="1"/>
  <c r="I1276"/>
  <c r="I1275" s="1"/>
  <c r="F1246"/>
  <c r="F1244" s="1"/>
  <c r="F1243" s="1"/>
  <c r="E1243" s="1"/>
  <c r="I1244"/>
  <c r="I1243" s="1"/>
  <c r="F1278"/>
  <c r="F1276" s="1"/>
  <c r="F1275" s="1"/>
  <c r="I741"/>
  <c r="I740" s="1"/>
  <c r="F743"/>
  <c r="F741" s="1"/>
  <c r="F740" s="1"/>
  <c r="H1276"/>
  <c r="H1275" s="1"/>
  <c r="E1246"/>
  <c r="E1244" s="1"/>
  <c r="F1595" l="1"/>
  <c r="E1561"/>
  <c r="F1561" s="1"/>
  <c r="E1563"/>
  <c r="F1563" s="1"/>
  <c r="F1550" s="1"/>
  <c r="E1550" s="1"/>
  <c r="F1572"/>
  <c r="E1333"/>
  <c r="H1328"/>
  <c r="E1330"/>
  <c r="I1328"/>
  <c r="G1328"/>
  <c r="F1328"/>
  <c r="I1324"/>
  <c r="H1324"/>
  <c r="G1324"/>
  <c r="F1324"/>
  <c r="E1324"/>
  <c r="I1316"/>
  <c r="H1316"/>
  <c r="G1316"/>
  <c r="F1316"/>
  <c r="E1316"/>
  <c r="I1311"/>
  <c r="H1311"/>
  <c r="G1311"/>
  <c r="F1311"/>
  <c r="E1311"/>
  <c r="F892"/>
  <c r="F860" s="1"/>
  <c r="E860" s="1"/>
  <c r="I794"/>
  <c r="H794"/>
  <c r="G794"/>
  <c r="F794"/>
  <c r="E794"/>
  <c r="I790"/>
  <c r="H790"/>
  <c r="G790"/>
  <c r="F790"/>
  <c r="E790"/>
  <c r="E789"/>
  <c r="E781" s="1"/>
  <c r="I781"/>
  <c r="H781"/>
  <c r="G781"/>
  <c r="F781"/>
  <c r="E780"/>
  <c r="E778"/>
  <c r="I776"/>
  <c r="H776"/>
  <c r="G776"/>
  <c r="F776"/>
  <c r="I729"/>
  <c r="H729"/>
  <c r="G729"/>
  <c r="F729"/>
  <c r="E729"/>
  <c r="I725"/>
  <c r="H725"/>
  <c r="G725"/>
  <c r="E725"/>
  <c r="H724"/>
  <c r="H716" s="1"/>
  <c r="E724"/>
  <c r="E716" s="1"/>
  <c r="I716"/>
  <c r="G716"/>
  <c r="F716"/>
  <c r="E713"/>
  <c r="I711"/>
  <c r="H711"/>
  <c r="G711"/>
  <c r="F711"/>
  <c r="G854"/>
  <c r="I854"/>
  <c r="G858"/>
  <c r="E861"/>
  <c r="H861"/>
  <c r="I861"/>
  <c r="E862"/>
  <c r="H862"/>
  <c r="I862"/>
  <c r="I863"/>
  <c r="H868"/>
  <c r="I868"/>
  <c r="E873"/>
  <c r="F873"/>
  <c r="G873"/>
  <c r="H873"/>
  <c r="I873"/>
  <c r="E878"/>
  <c r="F878"/>
  <c r="G878"/>
  <c r="H878"/>
  <c r="I878"/>
  <c r="E886"/>
  <c r="F886"/>
  <c r="G886"/>
  <c r="H886"/>
  <c r="I886"/>
  <c r="G890"/>
  <c r="I890"/>
  <c r="H892"/>
  <c r="I261"/>
  <c r="F890" l="1"/>
  <c r="G839"/>
  <c r="F871"/>
  <c r="F870" s="1"/>
  <c r="E1595"/>
  <c r="F158"/>
  <c r="E158" s="1"/>
  <c r="G1309"/>
  <c r="I774"/>
  <c r="I773" s="1"/>
  <c r="F709"/>
  <c r="F708" s="1"/>
  <c r="I709"/>
  <c r="I708" s="1"/>
  <c r="H709"/>
  <c r="H708" s="1"/>
  <c r="E1328"/>
  <c r="E1309" s="1"/>
  <c r="E1308" s="1"/>
  <c r="G774"/>
  <c r="G773" s="1"/>
  <c r="H774"/>
  <c r="H773" s="1"/>
  <c r="I1309"/>
  <c r="I1308" s="1"/>
  <c r="G709"/>
  <c r="G708" s="1"/>
  <c r="F1309"/>
  <c r="F1308" s="1"/>
  <c r="H1309"/>
  <c r="H1308" s="1"/>
  <c r="F774"/>
  <c r="F773" s="1"/>
  <c r="E776"/>
  <c r="E774" s="1"/>
  <c r="E773" s="1"/>
  <c r="E711"/>
  <c r="E709" s="1"/>
  <c r="E708" s="1"/>
  <c r="I871"/>
  <c r="I870" s="1"/>
  <c r="G871"/>
  <c r="I858"/>
  <c r="I839" s="1"/>
  <c r="I838" s="1"/>
  <c r="E892"/>
  <c r="H890"/>
  <c r="H871" s="1"/>
  <c r="H870" s="1"/>
  <c r="I219"/>
  <c r="I218"/>
  <c r="I217"/>
  <c r="I216"/>
  <c r="H218"/>
  <c r="H217"/>
  <c r="H216"/>
  <c r="I208"/>
  <c r="I205"/>
  <c r="I204"/>
  <c r="I200"/>
  <c r="I198"/>
  <c r="I166" s="1"/>
  <c r="H1641" s="1"/>
  <c r="I201" l="1"/>
  <c r="E890"/>
  <c r="E871" s="1"/>
  <c r="E870" s="1"/>
  <c r="I168"/>
  <c r="E281"/>
  <c r="E1236"/>
  <c r="H1233"/>
  <c r="H1231" s="1"/>
  <c r="E1233"/>
  <c r="I1231"/>
  <c r="G1231"/>
  <c r="F1231"/>
  <c r="I1227"/>
  <c r="H1227"/>
  <c r="G1227"/>
  <c r="F1227"/>
  <c r="E1227"/>
  <c r="I1219"/>
  <c r="H1219"/>
  <c r="G1219"/>
  <c r="F1219"/>
  <c r="E1219"/>
  <c r="I1214"/>
  <c r="H1214"/>
  <c r="G1214"/>
  <c r="F1214"/>
  <c r="E1214"/>
  <c r="E670"/>
  <c r="E660"/>
  <c r="E252"/>
  <c r="E249"/>
  <c r="E242"/>
  <c r="E237"/>
  <c r="E232"/>
  <c r="I360"/>
  <c r="F360"/>
  <c r="E157"/>
  <c r="I176"/>
  <c r="E651"/>
  <c r="H1188"/>
  <c r="I1200"/>
  <c r="H1200"/>
  <c r="G1200"/>
  <c r="F1200"/>
  <c r="E1200"/>
  <c r="I1196"/>
  <c r="H1196"/>
  <c r="G1196"/>
  <c r="F1196"/>
  <c r="E1196"/>
  <c r="I1188"/>
  <c r="G1188"/>
  <c r="F1188"/>
  <c r="E1188"/>
  <c r="I1183"/>
  <c r="H1183"/>
  <c r="G1183"/>
  <c r="F1183"/>
  <c r="E1183"/>
  <c r="E1163"/>
  <c r="E1157" s="1"/>
  <c r="I1169"/>
  <c r="H1169"/>
  <c r="G1169"/>
  <c r="F1169"/>
  <c r="E1169"/>
  <c r="I1165"/>
  <c r="H1165"/>
  <c r="G1165"/>
  <c r="F1165"/>
  <c r="E1165"/>
  <c r="I1157"/>
  <c r="H1157"/>
  <c r="G1157"/>
  <c r="F1157"/>
  <c r="I1152"/>
  <c r="H1152"/>
  <c r="G1152"/>
  <c r="F1152"/>
  <c r="E1152"/>
  <c r="I199" l="1"/>
  <c r="I167" s="1"/>
  <c r="G1212"/>
  <c r="I1212"/>
  <c r="I1211" s="1"/>
  <c r="E1231"/>
  <c r="E1212" s="1"/>
  <c r="E1211" s="1"/>
  <c r="F1212"/>
  <c r="F1211" s="1"/>
  <c r="H1212"/>
  <c r="H1211" s="1"/>
  <c r="G1181"/>
  <c r="E1181"/>
  <c r="E1180" s="1"/>
  <c r="H1181"/>
  <c r="H1180" s="1"/>
  <c r="G1150"/>
  <c r="I1181"/>
  <c r="I1180" s="1"/>
  <c r="F1181"/>
  <c r="F1180" s="1"/>
  <c r="I1150"/>
  <c r="I1149" s="1"/>
  <c r="E1150"/>
  <c r="E1149" s="1"/>
  <c r="F1150"/>
  <c r="F1149" s="1"/>
  <c r="H1150"/>
  <c r="H1149" s="1"/>
  <c r="H1140"/>
  <c r="E1140"/>
  <c r="E1105"/>
  <c r="F856" s="1"/>
  <c r="E1102"/>
  <c r="H863"/>
  <c r="E1081"/>
  <c r="E863" s="1"/>
  <c r="H1047"/>
  <c r="H860" s="1"/>
  <c r="E1047"/>
  <c r="E1000"/>
  <c r="E915"/>
  <c r="E852" s="1"/>
  <c r="H702"/>
  <c r="H697" s="1"/>
  <c r="H683"/>
  <c r="H681"/>
  <c r="E702"/>
  <c r="E697" s="1"/>
  <c r="E692"/>
  <c r="E681"/>
  <c r="E682"/>
  <c r="E683"/>
  <c r="I697"/>
  <c r="G697"/>
  <c r="F697"/>
  <c r="I693"/>
  <c r="H693"/>
  <c r="G693"/>
  <c r="F693"/>
  <c r="E693"/>
  <c r="I684"/>
  <c r="G684"/>
  <c r="F684"/>
  <c r="I679"/>
  <c r="G679"/>
  <c r="F679"/>
  <c r="E649"/>
  <c r="I665"/>
  <c r="H665"/>
  <c r="G665"/>
  <c r="F665"/>
  <c r="E665"/>
  <c r="I661"/>
  <c r="H661"/>
  <c r="G661"/>
  <c r="F661"/>
  <c r="E661"/>
  <c r="E652"/>
  <c r="I652"/>
  <c r="H652"/>
  <c r="G652"/>
  <c r="F652"/>
  <c r="I647"/>
  <c r="G647"/>
  <c r="F647"/>
  <c r="E628"/>
  <c r="E606"/>
  <c r="E563"/>
  <c r="H208"/>
  <c r="E562"/>
  <c r="E208" s="1"/>
  <c r="H205"/>
  <c r="E527"/>
  <c r="E494"/>
  <c r="E204" s="1"/>
  <c r="E461"/>
  <c r="E327"/>
  <c r="E329"/>
  <c r="E306"/>
  <c r="E997" l="1"/>
  <c r="E844"/>
  <c r="F846"/>
  <c r="E846"/>
  <c r="I645"/>
  <c r="I644" s="1"/>
  <c r="F645"/>
  <c r="F644" s="1"/>
  <c r="H679"/>
  <c r="H858"/>
  <c r="H839" s="1"/>
  <c r="H838" s="1"/>
  <c r="F854"/>
  <c r="E856"/>
  <c r="E854" s="1"/>
  <c r="N741"/>
  <c r="F179"/>
  <c r="F208"/>
  <c r="E684"/>
  <c r="H647"/>
  <c r="H645" s="1"/>
  <c r="H644" s="1"/>
  <c r="E679"/>
  <c r="E647"/>
  <c r="E645" s="1"/>
  <c r="E644" s="1"/>
  <c r="F677"/>
  <c r="F676" s="1"/>
  <c r="H684"/>
  <c r="G677"/>
  <c r="G676" s="1"/>
  <c r="G645"/>
  <c r="G644" s="1"/>
  <c r="I677"/>
  <c r="I676" s="1"/>
  <c r="F844" l="1"/>
  <c r="F841" s="1"/>
  <c r="E841"/>
  <c r="E179"/>
  <c r="E858"/>
  <c r="E175"/>
  <c r="L741"/>
  <c r="H677"/>
  <c r="H676" s="1"/>
  <c r="F858"/>
  <c r="E677"/>
  <c r="E676" s="1"/>
  <c r="H219"/>
  <c r="H209"/>
  <c r="H204"/>
  <c r="E284"/>
  <c r="E219" s="1"/>
  <c r="E186" s="1"/>
  <c r="E274"/>
  <c r="E268"/>
  <c r="E203" s="1"/>
  <c r="E265"/>
  <c r="E264"/>
  <c r="E263"/>
  <c r="H200"/>
  <c r="H168" s="1"/>
  <c r="H198"/>
  <c r="H166" s="1"/>
  <c r="G1641" s="1"/>
  <c r="E231"/>
  <c r="E233"/>
  <c r="E200" s="1"/>
  <c r="E199" l="1"/>
  <c r="E167" s="1"/>
  <c r="E198"/>
  <c r="E839"/>
  <c r="E838" s="1"/>
  <c r="F839"/>
  <c r="F838" s="1"/>
  <c r="H201"/>
  <c r="E266"/>
  <c r="H167"/>
  <c r="H261"/>
  <c r="E209"/>
  <c r="E191"/>
  <c r="E205"/>
  <c r="F205" s="1"/>
  <c r="F209" l="1"/>
  <c r="F176" s="1"/>
  <c r="E166"/>
  <c r="F166" s="1"/>
  <c r="I1045"/>
  <c r="H1045"/>
  <c r="G1045"/>
  <c r="F1045"/>
  <c r="E1045"/>
  <c r="I1041"/>
  <c r="H1041"/>
  <c r="G1041"/>
  <c r="F1041"/>
  <c r="E1041"/>
  <c r="I1033"/>
  <c r="H1033"/>
  <c r="G1033"/>
  <c r="F1033"/>
  <c r="E1033"/>
  <c r="I1028"/>
  <c r="H1028"/>
  <c r="G1028"/>
  <c r="F1028"/>
  <c r="E1028"/>
  <c r="I1014"/>
  <c r="H1014"/>
  <c r="G1014"/>
  <c r="F1014"/>
  <c r="E1014"/>
  <c r="I1010"/>
  <c r="H1010"/>
  <c r="G1010"/>
  <c r="F1010"/>
  <c r="E1010"/>
  <c r="I1002"/>
  <c r="I995" s="1"/>
  <c r="I994" s="1"/>
  <c r="H1002"/>
  <c r="G1002"/>
  <c r="F1002"/>
  <c r="E1002"/>
  <c r="E995" s="1"/>
  <c r="E994" s="1"/>
  <c r="I921"/>
  <c r="H921"/>
  <c r="G921"/>
  <c r="F921"/>
  <c r="I917"/>
  <c r="H917"/>
  <c r="G917"/>
  <c r="F917"/>
  <c r="E917"/>
  <c r="I909"/>
  <c r="H909"/>
  <c r="G909"/>
  <c r="F909"/>
  <c r="E909"/>
  <c r="I904"/>
  <c r="H904"/>
  <c r="G904"/>
  <c r="F904"/>
  <c r="E904"/>
  <c r="F902" l="1"/>
  <c r="F901" s="1"/>
  <c r="G995"/>
  <c r="F995"/>
  <c r="F994" s="1"/>
  <c r="H995"/>
  <c r="H994" s="1"/>
  <c r="F1641"/>
  <c r="E1026"/>
  <c r="E1025" s="1"/>
  <c r="G1026"/>
  <c r="H902"/>
  <c r="H901" s="1"/>
  <c r="G902"/>
  <c r="H1026"/>
  <c r="H1025" s="1"/>
  <c r="I1026"/>
  <c r="I1025" s="1"/>
  <c r="E902"/>
  <c r="E901" s="1"/>
  <c r="I902"/>
  <c r="I901" s="1"/>
  <c r="F1026"/>
  <c r="F1025" s="1"/>
  <c r="H156"/>
  <c r="H154" s="1"/>
  <c r="I156"/>
  <c r="I154" s="1"/>
  <c r="I1138"/>
  <c r="H1138"/>
  <c r="G1138"/>
  <c r="F1138"/>
  <c r="E1138"/>
  <c r="I1134"/>
  <c r="H1134"/>
  <c r="G1134"/>
  <c r="F1134"/>
  <c r="E1134"/>
  <c r="I1126"/>
  <c r="H1126"/>
  <c r="G1126"/>
  <c r="F1126"/>
  <c r="E1126"/>
  <c r="I1121"/>
  <c r="H1121"/>
  <c r="G1121"/>
  <c r="F1121"/>
  <c r="E1121"/>
  <c r="I1107"/>
  <c r="H1107"/>
  <c r="G1107"/>
  <c r="F1107"/>
  <c r="E1107"/>
  <c r="I1103"/>
  <c r="H1103"/>
  <c r="G1103"/>
  <c r="F1103"/>
  <c r="E1103"/>
  <c r="I1095"/>
  <c r="H1095"/>
  <c r="G1095"/>
  <c r="F1095"/>
  <c r="E1095"/>
  <c r="I1090"/>
  <c r="H1090"/>
  <c r="G1090"/>
  <c r="F1090"/>
  <c r="E1090"/>
  <c r="I1076"/>
  <c r="H1076"/>
  <c r="G1076"/>
  <c r="F1076"/>
  <c r="E1076"/>
  <c r="I1072"/>
  <c r="H1072"/>
  <c r="G1072"/>
  <c r="F1072"/>
  <c r="E1072"/>
  <c r="I1064"/>
  <c r="H1064"/>
  <c r="G1064"/>
  <c r="F1064"/>
  <c r="E1064"/>
  <c r="I1059"/>
  <c r="H1059"/>
  <c r="G1059"/>
  <c r="F1059"/>
  <c r="E1059"/>
  <c r="I633"/>
  <c r="H633"/>
  <c r="G633"/>
  <c r="F633"/>
  <c r="E633"/>
  <c r="I629"/>
  <c r="H629"/>
  <c r="G629"/>
  <c r="F629"/>
  <c r="E629"/>
  <c r="I620"/>
  <c r="H620"/>
  <c r="G620"/>
  <c r="F620"/>
  <c r="E620"/>
  <c r="I615"/>
  <c r="H615"/>
  <c r="G615"/>
  <c r="F615"/>
  <c r="E615"/>
  <c r="I601"/>
  <c r="H601"/>
  <c r="G601"/>
  <c r="F601"/>
  <c r="E601"/>
  <c r="I597"/>
  <c r="H597"/>
  <c r="G597"/>
  <c r="F597"/>
  <c r="E597"/>
  <c r="F596"/>
  <c r="I588"/>
  <c r="H588"/>
  <c r="G588"/>
  <c r="F588"/>
  <c r="E588"/>
  <c r="I583"/>
  <c r="H583"/>
  <c r="G583"/>
  <c r="F583"/>
  <c r="E583"/>
  <c r="I568"/>
  <c r="H568"/>
  <c r="G568"/>
  <c r="F568"/>
  <c r="E568"/>
  <c r="I564"/>
  <c r="H564"/>
  <c r="G564"/>
  <c r="F564"/>
  <c r="E564"/>
  <c r="I555"/>
  <c r="H555"/>
  <c r="G555"/>
  <c r="E555"/>
  <c r="I550"/>
  <c r="H550"/>
  <c r="G550"/>
  <c r="F550"/>
  <c r="E550"/>
  <c r="E548" s="1"/>
  <c r="I536"/>
  <c r="H536"/>
  <c r="G536"/>
  <c r="F536"/>
  <c r="E536"/>
  <c r="I532"/>
  <c r="H532"/>
  <c r="G532"/>
  <c r="F532"/>
  <c r="E532"/>
  <c r="F531"/>
  <c r="I523"/>
  <c r="H523"/>
  <c r="G523"/>
  <c r="E523"/>
  <c r="I518"/>
  <c r="H518"/>
  <c r="G518"/>
  <c r="F518"/>
  <c r="E518"/>
  <c r="I504"/>
  <c r="H504"/>
  <c r="G504"/>
  <c r="F504"/>
  <c r="E504"/>
  <c r="I500"/>
  <c r="H500"/>
  <c r="G500"/>
  <c r="F500"/>
  <c r="E500"/>
  <c r="I491"/>
  <c r="H491"/>
  <c r="G491"/>
  <c r="E491"/>
  <c r="I486"/>
  <c r="H486"/>
  <c r="G486"/>
  <c r="F486"/>
  <c r="E486"/>
  <c r="I472"/>
  <c r="H472"/>
  <c r="G472"/>
  <c r="F472"/>
  <c r="E472"/>
  <c r="I468"/>
  <c r="H468"/>
  <c r="G468"/>
  <c r="F468"/>
  <c r="E468"/>
  <c r="F467"/>
  <c r="I459"/>
  <c r="H459"/>
  <c r="G459"/>
  <c r="F459"/>
  <c r="E459"/>
  <c r="I454"/>
  <c r="H454"/>
  <c r="G454"/>
  <c r="F454"/>
  <c r="E454"/>
  <c r="E377"/>
  <c r="E216" s="1"/>
  <c r="I375"/>
  <c r="H375"/>
  <c r="G375"/>
  <c r="E375"/>
  <c r="I371"/>
  <c r="H371"/>
  <c r="G371"/>
  <c r="F371"/>
  <c r="E371"/>
  <c r="F364"/>
  <c r="I362"/>
  <c r="H362"/>
  <c r="G362"/>
  <c r="E362"/>
  <c r="I357"/>
  <c r="H357"/>
  <c r="G357"/>
  <c r="F357"/>
  <c r="E357"/>
  <c r="F353"/>
  <c r="I343"/>
  <c r="H343"/>
  <c r="G343"/>
  <c r="F343"/>
  <c r="E343"/>
  <c r="F332"/>
  <c r="I330"/>
  <c r="H330"/>
  <c r="G330"/>
  <c r="E330"/>
  <c r="I325"/>
  <c r="H325"/>
  <c r="G325"/>
  <c r="E325"/>
  <c r="I311"/>
  <c r="H311"/>
  <c r="G311"/>
  <c r="F311"/>
  <c r="E311"/>
  <c r="I307"/>
  <c r="H307"/>
  <c r="G307"/>
  <c r="F307"/>
  <c r="E307"/>
  <c r="I298"/>
  <c r="H298"/>
  <c r="G298"/>
  <c r="E298"/>
  <c r="I293"/>
  <c r="H293"/>
  <c r="G293"/>
  <c r="E293"/>
  <c r="F289"/>
  <c r="I279"/>
  <c r="H279"/>
  <c r="G279"/>
  <c r="E279"/>
  <c r="I275"/>
  <c r="H275"/>
  <c r="G275"/>
  <c r="F275"/>
  <c r="E275"/>
  <c r="I266"/>
  <c r="H266"/>
  <c r="G266"/>
  <c r="F266"/>
  <c r="G261"/>
  <c r="F261"/>
  <c r="E261"/>
  <c r="F257"/>
  <c r="I247"/>
  <c r="H247"/>
  <c r="G247"/>
  <c r="E247"/>
  <c r="I243"/>
  <c r="H243"/>
  <c r="G243"/>
  <c r="F243"/>
  <c r="E243"/>
  <c r="I234"/>
  <c r="H234"/>
  <c r="G234"/>
  <c r="E234"/>
  <c r="I229"/>
  <c r="H229"/>
  <c r="G229"/>
  <c r="E229"/>
  <c r="I191"/>
  <c r="H191"/>
  <c r="I186"/>
  <c r="H186"/>
  <c r="F219"/>
  <c r="H185"/>
  <c r="E218"/>
  <c r="I184"/>
  <c r="E217"/>
  <c r="E184" s="1"/>
  <c r="H183"/>
  <c r="G214"/>
  <c r="I210"/>
  <c r="H210"/>
  <c r="G210"/>
  <c r="F210"/>
  <c r="E210"/>
  <c r="I175"/>
  <c r="I173"/>
  <c r="H173"/>
  <c r="I172"/>
  <c r="H172"/>
  <c r="F204"/>
  <c r="H171"/>
  <c r="F203"/>
  <c r="G201"/>
  <c r="F199"/>
  <c r="F167" s="1"/>
  <c r="G196"/>
  <c r="I187"/>
  <c r="H187"/>
  <c r="G187"/>
  <c r="F187"/>
  <c r="E187"/>
  <c r="G181"/>
  <c r="I179"/>
  <c r="I177" s="1"/>
  <c r="H179"/>
  <c r="H177" s="1"/>
  <c r="E177"/>
  <c r="G177"/>
  <c r="H175"/>
  <c r="I171"/>
  <c r="E168"/>
  <c r="F168" s="1"/>
  <c r="G164"/>
  <c r="F224" l="1"/>
  <c r="K209"/>
  <c r="E291"/>
  <c r="E290" s="1"/>
  <c r="E355"/>
  <c r="E354" s="1"/>
  <c r="G162"/>
  <c r="I259"/>
  <c r="I258" s="1"/>
  <c r="H548"/>
  <c r="H547" s="1"/>
  <c r="F377"/>
  <c r="F375" s="1"/>
  <c r="I1119"/>
  <c r="I1118" s="1"/>
  <c r="F613"/>
  <c r="F612" s="1"/>
  <c r="F216"/>
  <c r="F214" s="1"/>
  <c r="I548"/>
  <c r="I547" s="1"/>
  <c r="G259"/>
  <c r="G258" s="1"/>
  <c r="G484"/>
  <c r="G483" s="1"/>
  <c r="H516"/>
  <c r="H515" s="1"/>
  <c r="I214"/>
  <c r="H259"/>
  <c r="H258" s="1"/>
  <c r="E516"/>
  <c r="E515" s="1"/>
  <c r="F1119"/>
  <c r="F1118" s="1"/>
  <c r="E1119"/>
  <c r="E1118" s="1"/>
  <c r="G1057"/>
  <c r="E1057"/>
  <c r="E1056" s="1"/>
  <c r="I1057"/>
  <c r="I1056" s="1"/>
  <c r="E227"/>
  <c r="E226" s="1"/>
  <c r="F247"/>
  <c r="G323"/>
  <c r="G322" s="1"/>
  <c r="G355"/>
  <c r="G354" s="1"/>
  <c r="G452"/>
  <c r="G451" s="1"/>
  <c r="E547"/>
  <c r="G581"/>
  <c r="G580" s="1"/>
  <c r="G227"/>
  <c r="G226" s="1"/>
  <c r="E452"/>
  <c r="F452" s="1"/>
  <c r="F451" s="1"/>
  <c r="I516"/>
  <c r="I515" s="1"/>
  <c r="E581"/>
  <c r="E580" s="1"/>
  <c r="I581"/>
  <c r="I580" s="1"/>
  <c r="H1088"/>
  <c r="H1087" s="1"/>
  <c r="F581"/>
  <c r="F580" s="1"/>
  <c r="E484"/>
  <c r="E483" s="1"/>
  <c r="I452"/>
  <c r="I451" s="1"/>
  <c r="H227"/>
  <c r="H226" s="1"/>
  <c r="F1057"/>
  <c r="F1056" s="1"/>
  <c r="H1057"/>
  <c r="H1056" s="1"/>
  <c r="F234"/>
  <c r="I227"/>
  <c r="I226" s="1"/>
  <c r="F229"/>
  <c r="G548"/>
  <c r="G547" s="1"/>
  <c r="E613"/>
  <c r="E612" s="1"/>
  <c r="G613"/>
  <c r="G612" s="1"/>
  <c r="F1088"/>
  <c r="F1087" s="1"/>
  <c r="H214"/>
  <c r="G291"/>
  <c r="G290" s="1"/>
  <c r="G516"/>
  <c r="G515" s="1"/>
  <c r="H581"/>
  <c r="H580" s="1"/>
  <c r="H1119"/>
  <c r="H1118" s="1"/>
  <c r="G1119"/>
  <c r="H184"/>
  <c r="H181" s="1"/>
  <c r="F191"/>
  <c r="F523"/>
  <c r="F516" s="1"/>
  <c r="F515" s="1"/>
  <c r="E173"/>
  <c r="F173" s="1"/>
  <c r="E183"/>
  <c r="E185"/>
  <c r="I183"/>
  <c r="K183" s="1"/>
  <c r="I185"/>
  <c r="E1088"/>
  <c r="E1087" s="1"/>
  <c r="G1088"/>
  <c r="I1088"/>
  <c r="I1087" s="1"/>
  <c r="E171"/>
  <c r="G194"/>
  <c r="G193" s="1"/>
  <c r="H196"/>
  <c r="F491"/>
  <c r="F484" s="1"/>
  <c r="F483" s="1"/>
  <c r="H152"/>
  <c r="E259"/>
  <c r="E258" s="1"/>
  <c r="E323"/>
  <c r="E322" s="1"/>
  <c r="H484"/>
  <c r="H483" s="1"/>
  <c r="F555"/>
  <c r="H452"/>
  <c r="H451" s="1"/>
  <c r="E164"/>
  <c r="E172"/>
  <c r="F172" s="1"/>
  <c r="F330"/>
  <c r="H613"/>
  <c r="H612" s="1"/>
  <c r="I152"/>
  <c r="I484"/>
  <c r="I483" s="1"/>
  <c r="I613"/>
  <c r="I612" s="1"/>
  <c r="F186"/>
  <c r="I196"/>
  <c r="I355"/>
  <c r="I354" s="1"/>
  <c r="H355"/>
  <c r="H354" s="1"/>
  <c r="F362"/>
  <c r="I323"/>
  <c r="I322" s="1"/>
  <c r="H323"/>
  <c r="H322" s="1"/>
  <c r="F325"/>
  <c r="I291"/>
  <c r="I290" s="1"/>
  <c r="H291"/>
  <c r="H290" s="1"/>
  <c r="I169"/>
  <c r="H169"/>
  <c r="E214"/>
  <c r="F298"/>
  <c r="F201"/>
  <c r="F293"/>
  <c r="E196"/>
  <c r="F259"/>
  <c r="F258" s="1"/>
  <c r="F177"/>
  <c r="F196"/>
  <c r="F194" s="1"/>
  <c r="F193" s="1"/>
  <c r="E201"/>
  <c r="F548" l="1"/>
  <c r="F547" s="1"/>
  <c r="E451"/>
  <c r="I194"/>
  <c r="I193" s="1"/>
  <c r="H194"/>
  <c r="H193" s="1"/>
  <c r="H151" s="1"/>
  <c r="F164"/>
  <c r="K193"/>
  <c r="F355"/>
  <c r="F354" s="1"/>
  <c r="E151"/>
  <c r="F183"/>
  <c r="F181" s="1"/>
  <c r="E181"/>
  <c r="F171"/>
  <c r="F169" s="1"/>
  <c r="E169"/>
  <c r="H164"/>
  <c r="F227"/>
  <c r="F226" s="1"/>
  <c r="I181"/>
  <c r="F323"/>
  <c r="F322" s="1"/>
  <c r="F291"/>
  <c r="F290" s="1"/>
  <c r="I164"/>
  <c r="E152"/>
  <c r="F152" s="1"/>
  <c r="H56"/>
  <c r="I56" s="1"/>
  <c r="H55"/>
  <c r="I55" s="1"/>
  <c r="L196" l="1"/>
  <c r="H149"/>
  <c r="H162" s="1"/>
  <c r="L194"/>
  <c r="F151"/>
  <c r="F149" s="1"/>
  <c r="I151"/>
  <c r="I149" s="1"/>
  <c r="I162" s="1"/>
  <c r="I1618"/>
  <c r="H1618"/>
  <c r="G1618"/>
  <c r="F1618"/>
  <c r="E1618"/>
  <c r="I1614"/>
  <c r="H1614"/>
  <c r="G1614"/>
  <c r="F1614"/>
  <c r="E1614"/>
  <c r="I1606"/>
  <c r="I1595" s="1"/>
  <c r="H1606"/>
  <c r="H1595" s="1"/>
  <c r="I1601"/>
  <c r="H1601"/>
  <c r="G1601"/>
  <c r="F1601"/>
  <c r="E1601"/>
  <c r="F1584"/>
  <c r="I1580"/>
  <c r="H1580"/>
  <c r="F1580"/>
  <c r="E1580"/>
  <c r="I1572"/>
  <c r="I1565" s="1"/>
  <c r="I1563" s="1"/>
  <c r="H1572"/>
  <c r="H1565" s="1"/>
  <c r="H1563" s="1"/>
  <c r="I1567"/>
  <c r="H1567"/>
  <c r="F1567"/>
  <c r="E1567"/>
  <c r="G1550"/>
  <c r="I1546"/>
  <c r="H1546"/>
  <c r="G1546"/>
  <c r="F1546"/>
  <c r="E1546"/>
  <c r="I1538"/>
  <c r="H1538"/>
  <c r="G1538"/>
  <c r="F1538"/>
  <c r="E1538"/>
  <c r="I1533"/>
  <c r="H1533"/>
  <c r="G1533"/>
  <c r="F1533"/>
  <c r="E1533"/>
  <c r="H1561" l="1"/>
  <c r="H1550"/>
  <c r="H1531" s="1"/>
  <c r="I1561"/>
  <c r="I1550"/>
  <c r="K162"/>
  <c r="E1599"/>
  <c r="E1598" s="1"/>
  <c r="F1598" s="1"/>
  <c r="F1531"/>
  <c r="G1531"/>
  <c r="E1531"/>
  <c r="I1531"/>
  <c r="H1599"/>
  <c r="I1599"/>
  <c r="F1599" l="1"/>
  <c r="F1629"/>
  <c r="H47"/>
  <c r="I49" l="1"/>
  <c r="I47" s="1"/>
  <c r="G45"/>
  <c r="H53" s="1"/>
  <c r="H45" s="1"/>
  <c r="I53" s="1"/>
  <c r="I45" l="1"/>
</calcChain>
</file>

<file path=xl/sharedStrings.xml><?xml version="1.0" encoding="utf-8"?>
<sst xmlns="http://schemas.openxmlformats.org/spreadsheetml/2006/main" count="3252" uniqueCount="861">
  <si>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</si>
  <si>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</si>
  <si>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</si>
  <si>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</si>
  <si>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</si>
  <si>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</si>
  <si>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</si>
  <si>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муниципального учреждения Северо-Енисейского района</t>
  </si>
  <si>
    <t>по ОКПО</t>
  </si>
  <si>
    <t>ИНН / КПП</t>
  </si>
  <si>
    <t>по ОКЕИ</t>
  </si>
  <si>
    <t>Наименование органа, осуществляющего функции и полномочия учредителя муниципального учреждения Северо-Енисейского района</t>
  </si>
  <si>
    <t>Адрес фактического местонахождения муниципального учреждения Северо-Енисейского района</t>
  </si>
  <si>
    <t xml:space="preserve">I.  Сведения о деятельности муниципального учреждения </t>
  </si>
  <si>
    <t>1.1. Цели деятельности муниципального учреждения Северо-Енисейского района:</t>
  </si>
  <si>
    <t>1.2. Виды деятельности муниципального учреждения Северо-Енисейского района:</t>
  </si>
  <si>
    <t>II. Показатели финансового состояния учреждения</t>
  </si>
  <si>
    <t>Наименование показателя</t>
  </si>
  <si>
    <t>Сумма</t>
  </si>
  <si>
    <t>плановый период</t>
  </si>
  <si>
    <r>
      <t>I. Нефинансовые активы, всего</t>
    </r>
    <r>
      <rPr>
        <sz val="11"/>
        <color theme="1"/>
        <rFont val="Times New Roman"/>
        <family val="1"/>
        <charset val="204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</si>
  <si>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</si>
  <si>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</si>
  <si>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</si>
  <si>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</si>
  <si>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</si>
  <si>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</si>
  <si>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</si>
  <si>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</si>
  <si>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</si>
  <si>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</si>
  <si>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</si>
  <si>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Северо-Енисейского района</t>
  </si>
  <si>
    <t>2.2. Дебиторская задолженность по выданным авансам, полученным за счет средств бюджета Северо-Енисейского района,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</si>
  <si>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</si>
  <si>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</si>
  <si>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</si>
  <si>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</si>
  <si>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</si>
  <si>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</si>
  <si>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</si>
  <si>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</si>
  <si>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</si>
  <si>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</si>
  <si>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</si>
  <si>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</si>
  <si>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</si>
  <si>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</si>
  <si>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</si>
  <si>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</si>
  <si>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</si>
  <si>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</si>
  <si>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</si>
  <si>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</si>
  <si>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</si>
  <si>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</si>
  <si>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</si>
  <si>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Северо-Енисейского района, всего:</t>
  </si>
  <si>
    <t xml:space="preserve">3.2.1.  по начислениям на выплаты по оплате труда </t>
  </si>
  <si>
    <t>в том числе просроченная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</si>
  <si>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</si>
  <si>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</si>
  <si>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</si>
  <si>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</si>
  <si>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</si>
  <si>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</si>
  <si>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</si>
  <si>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</si>
  <si>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</si>
  <si>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</si>
  <si>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</si>
  <si>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</si>
  <si>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</si>
  <si>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</si>
  <si>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</si>
  <si>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</si>
  <si>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</si>
  <si>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</si>
  <si>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</si>
  <si>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</si>
  <si>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</si>
  <si>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</si>
  <si>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</si>
  <si>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</si>
  <si>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</si>
  <si>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</si>
  <si>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</si>
  <si>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Всего</t>
  </si>
  <si>
    <t>в том числе</t>
  </si>
  <si>
    <t>всего</t>
  </si>
  <si>
    <t>операции по лицевым счетам, открытым в органах, осуществляющих ведение лицевых счетов учреждений</t>
  </si>
  <si>
    <t>операции по счетам, открытым в кредитных организациях</t>
  </si>
  <si>
    <t>I. Планируемый остаток средств на начало планируемого года</t>
  </si>
  <si>
    <t>II. Поступления, всего:</t>
  </si>
  <si>
    <t xml:space="preserve">в том числе:                              </t>
  </si>
  <si>
    <t>2.2. Целевые субсидии</t>
  </si>
  <si>
    <t>2.3. Бюджетные инвестиции</t>
  </si>
  <si>
    <t>2.4. Поступления от оказания муниципальным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</t>
  </si>
  <si>
    <t>в том числе:</t>
  </si>
  <si>
    <t>2.4.2. Услуга 2 (наименование)</t>
  </si>
  <si>
    <t>2.5. Поступления от иной приносящей доход деятельности, всего:</t>
  </si>
  <si>
    <t>2.5.1. Поступления от реализации ценных бумаг, кроме акций и иных форм участия в капитале</t>
  </si>
  <si>
    <t>2.5.2. Поступления от реализации акций и иных форм участия в капитале</t>
  </si>
  <si>
    <t>III. Выплаты, всего:</t>
  </si>
  <si>
    <t>3.2.1. Услуги связи</t>
  </si>
  <si>
    <t>3.2.2. Транспортные услуги</t>
  </si>
  <si>
    <t>3.2.3. Коммунальные услуги</t>
  </si>
  <si>
    <t>3.2.4. Арендная плата за пользование имуществом</t>
  </si>
  <si>
    <t>3.2.5. Работы, услуги по содержанию имущества</t>
  </si>
  <si>
    <t>3.2.6. Прочие работы, услуги</t>
  </si>
  <si>
    <t>3.3. Социальное обеспечение, всего</t>
  </si>
  <si>
    <t>3.3.1. Пособия по социальной помощи населению</t>
  </si>
  <si>
    <t>3.3.2. Пенсии, пособия, выплачиваемые организациями сектора государственного управления</t>
  </si>
  <si>
    <t xml:space="preserve">3.4. Поступление нефинансовых активов, всего </t>
  </si>
  <si>
    <t>3.4.1. Увеличение стоимости основных средств</t>
  </si>
  <si>
    <t>3.4.2. Увеличение стоимости нематериальных активов</t>
  </si>
  <si>
    <t>3.4.3. Увеличение стоимости непроизводственных активов</t>
  </si>
  <si>
    <t>3.5. Поступление финансовых активов, всего</t>
  </si>
  <si>
    <t>3.5.1. Увеличение стоимости ценных бумаг, кроме акций и иных форм участия в капитале</t>
  </si>
  <si>
    <t>3.5.2. Увеличение стоимости акций и иных форм участия в капитале</t>
  </si>
  <si>
    <t>IV. Планируемый остаток средств на конец планируемого года                      (раздел I+ раздел II- раздел III)</t>
  </si>
  <si>
    <t>Справочно:</t>
  </si>
  <si>
    <t>Объем публичных обязательств, всего</t>
  </si>
  <si>
    <t>Исполнитель</t>
  </si>
  <si>
    <t>Управление образования администрации Северо-Енисейского района</t>
  </si>
  <si>
    <t>тел. 21-4-75</t>
  </si>
  <si>
    <t>663291, Красноярский край, п.Брянка, ул. Школьная, д. 42</t>
  </si>
  <si>
    <t xml:space="preserve">2434500377/ </t>
  </si>
  <si>
    <t xml:space="preserve">в соответствии с федеральными законами, нормативными правовыми актами Красноярского края, нормативными правовыми актами администрации Северо-Енисейского района и уставом учреждения: 
- обеспечение   бесплатного дошкольного, начального, основного и среднего  общего образования, установленного федеральным государственным стандартом для общеобразовательных школ и   дошкольных образовательных учреждений;
- самостоятельная организация образовательного процесса; формирование учебного плана на основе базисного учебного плана, образовательных программ для общеобразовательных школ;
- обеспечение оснащения образовательного процесса;                                                                                                                                                                                                - консультирование родителей (законных представителей) по вопросам педагогики, общей и возрастной психологии, психологии семьи и образования;
- сохранение  и укрепление их физического и психического здоровья, развитие индивидуальных
способностей детей;
- воспитание и развитие обучающихся, овладение ими чтением, письмом, счетом, основными
навыками учебной деятельности, элементами теоретического мышления, простейшими навыками
самоконтроля, культурой поведения и речи, основами личной гигиены и здорового образа жизни;
- создание условий для воспитания, становления и формирования личности обучающегося, для
развития его склонностей, интересов и способности к социальному самоопределению;
- развитие интереса к познанию и творческих способностей обучающегося,  формирование
навыков самостоятельной учебной деятельности на основе дифференциации обучения;
- обеспечение равного доступа к качественному образованию и воспитанию детей школы;
- обеспечение современного качества образования на основе сохранения его фундаментальности и
использования новых практик образования;
- формирование  у  обучающихся  гражданской  ответственности  и  правового  самосознания,
духовности и культуры, самостоятельности, способности к успешной социализации в обществе;
- реализация    способов    применения    информационно-коммуникационных    технологий  
  в образовательном процессе;
</t>
  </si>
  <si>
    <t xml:space="preserve">виды деятельности учреждения, относящиеся к его основным видам деятельности в соответствии с уставом учреждения (положением подразделения): 
Реализация программ начального общего, основного общего и среднего общего образования, дополнительного образования.
Реализация программ дошкольного образования.                                                                                                                                            Присмотр и уход за детьми, осваивающими образовательные программы дошкольного образования.
</t>
  </si>
  <si>
    <t xml:space="preserve">1.3. Перечень услуг (работ), относящихся в соответствии с уставом к основным видам деятельности муниципального учреждения Северо-Енисейского района, осуществляемых на платной основе: родительская плата за присмотр и уход за детьми, осваивающими образовательные программы дошкольного образования
</t>
  </si>
  <si>
    <t>Из них:</t>
  </si>
  <si>
    <t>Выплаты, всего:</t>
  </si>
  <si>
    <t>1. Оплата труда и начисления на выплаты по оплате труда, всего</t>
  </si>
  <si>
    <t>1.1. Заработная плата</t>
  </si>
  <si>
    <t>1.2. Прочие выплаты</t>
  </si>
  <si>
    <t>1.3. Начисления на выплаты по оплате труда</t>
  </si>
  <si>
    <t>2. Оплата работ, услуг, всего</t>
  </si>
  <si>
    <t>2.1. Услуги связи</t>
  </si>
  <si>
    <t>2.2. Транспортные услуги</t>
  </si>
  <si>
    <t>2.3. Коммунальные услуги</t>
  </si>
  <si>
    <t>2.4. Арендная плата за пользование имуществом</t>
  </si>
  <si>
    <t>2.6. Прочие работы, услуги</t>
  </si>
  <si>
    <t>3. Социальное обеспечение, всего</t>
  </si>
  <si>
    <t>3.1. Пособия по социальной помощи населению</t>
  </si>
  <si>
    <t>3.2. Пенсии, пособия, выплачиваемые организациями сектора государственного управления</t>
  </si>
  <si>
    <t xml:space="preserve">4. Поступление нефинансовых активов, всего </t>
  </si>
  <si>
    <t>4.1. Увеличение стоимости основных средств</t>
  </si>
  <si>
    <t>4.2. Увеличение стоимости нематериальных активов</t>
  </si>
  <si>
    <t>4.3. Увеличение стоимости непроизводственных активов</t>
  </si>
  <si>
    <t>4.4. Увеличение стоимости материальных запасов</t>
  </si>
  <si>
    <t>5. Поступление финансовых активов, всего</t>
  </si>
  <si>
    <t>5.1. Увеличение стоимости ценных бумаг, кроме акций и иных форм участия в капитале</t>
  </si>
  <si>
    <t>5.2. Увеличение стоимости акций и иных форм участия в капитале</t>
  </si>
  <si>
    <t>6. Прочие расходы</t>
  </si>
  <si>
    <t>2.5. Работы, услуги по содержанию имущества</t>
  </si>
  <si>
    <t>4. Поступления от оказания муниципальным учреждением 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всего</t>
  </si>
  <si>
    <t>5. Поступления от иной приносящей доход деятельности, всего:</t>
  </si>
  <si>
    <t>Единица измерения: руб.</t>
  </si>
  <si>
    <t>Муниципальное бюджетное общеобразовательное учреждение "Брянковская средняя школа № 5"</t>
  </si>
  <si>
    <t>2.4.1. Услуга 1 (Присмотр и уход за детьми)</t>
  </si>
  <si>
    <t>2018 год</t>
  </si>
  <si>
    <t>IV.Штатная численность и средняя заработная плата работников муниципального бюджетного учреждения:</t>
  </si>
  <si>
    <t xml:space="preserve">  N  п/п</t>
  </si>
  <si>
    <t xml:space="preserve">Наименование показателя </t>
  </si>
  <si>
    <t xml:space="preserve"> Ед.изм.</t>
  </si>
  <si>
    <t xml:space="preserve">  Плановый период  </t>
  </si>
  <si>
    <t xml:space="preserve">1.   </t>
  </si>
  <si>
    <t xml:space="preserve">Штатная численность работников  муниципального бюджетного учреждения на начало года </t>
  </si>
  <si>
    <t xml:space="preserve"> Шт.  Ед.</t>
  </si>
  <si>
    <t xml:space="preserve">2.   </t>
  </si>
  <si>
    <t xml:space="preserve">Штатная численность работников  муниципального бюджетного учреждения на конец года </t>
  </si>
  <si>
    <t xml:space="preserve">3.   </t>
  </si>
  <si>
    <t xml:space="preserve">Средняя заработная плата работников муниципального  бюджетного учреждения (по штатной численности)       </t>
  </si>
  <si>
    <t xml:space="preserve"> руб. </t>
  </si>
  <si>
    <t>V. Общая сумма прибыли муниципального бюджетного учреждения после налогообложения:</t>
  </si>
  <si>
    <t xml:space="preserve"> Ед.  Изм.</t>
  </si>
  <si>
    <t>Общая сумма прибыли муниципального бюджетного учреждения после налогооблажения, всего</t>
  </si>
  <si>
    <t xml:space="preserve">в том числе:            </t>
  </si>
  <si>
    <t xml:space="preserve">1.1. </t>
  </si>
  <si>
    <t>сумма прибыли после налогооблажения, образовавшаяся в связи с оказанием муниципальным бюджетным учреждением платных услуг (работ)</t>
  </si>
  <si>
    <t>1.5. Расходы на служебные командировки  (444 0702 0240188120 611) (444102401881200)</t>
  </si>
  <si>
    <t>1.1. Заработная плата (КВР 111)</t>
  </si>
  <si>
    <t>1.3. Начисления на выплаты по оплате труда (КВР 119)</t>
  </si>
  <si>
    <t xml:space="preserve">Выплаты, всего: </t>
  </si>
  <si>
    <t xml:space="preserve">из них: </t>
  </si>
  <si>
    <t>1.2. Прочие выплаты (КВР 112)</t>
  </si>
  <si>
    <t xml:space="preserve">2.2. Транспортные услуги </t>
  </si>
  <si>
    <t xml:space="preserve">2.3. Коммунальные услуги </t>
  </si>
  <si>
    <t xml:space="preserve">2.4. Арендная плата за пользование имуществом </t>
  </si>
  <si>
    <t xml:space="preserve">2.6. Прочие работы, услуги </t>
  </si>
  <si>
    <t xml:space="preserve">3. Социальное обеспечение, всего </t>
  </si>
  <si>
    <t xml:space="preserve">4. Поступление нефинансовых активов, всего  </t>
  </si>
  <si>
    <t xml:space="preserve">4.1. Увеличение стоимости основных средств </t>
  </si>
  <si>
    <t xml:space="preserve">4.2. Увеличение стоимости нематериальных активов  </t>
  </si>
  <si>
    <t xml:space="preserve">4.3. Увеличение стоимости непроизводственных активов </t>
  </si>
  <si>
    <t xml:space="preserve">4.4. Увеличение стоимости материальных запасов </t>
  </si>
  <si>
    <t xml:space="preserve">5. Поступление финансовых активов, всего </t>
  </si>
  <si>
    <t xml:space="preserve">1. Оплата труда и начисления на выплаты по оплате труда, всего </t>
  </si>
  <si>
    <t xml:space="preserve">2.1. Услуги связи </t>
  </si>
  <si>
    <t xml:space="preserve">3.2.5. Работы, услуги по содержанию имущества </t>
  </si>
  <si>
    <t xml:space="preserve">4. Поступление нефинансовых активов, всего   </t>
  </si>
  <si>
    <t xml:space="preserve"> 6. Прочие расходы</t>
  </si>
  <si>
    <t xml:space="preserve"> 1.1. Заработная плата </t>
  </si>
  <si>
    <t xml:space="preserve"> 6. Прочие расходы </t>
  </si>
  <si>
    <t xml:space="preserve">2.3. Коммунальные услуги  </t>
  </si>
  <si>
    <t xml:space="preserve">2.6. Прочие работы, услуги  </t>
  </si>
  <si>
    <t xml:space="preserve">2. Целевые субсидии </t>
  </si>
  <si>
    <t xml:space="preserve">2.5. Работы, услуги по содержанию имущества </t>
  </si>
  <si>
    <t xml:space="preserve">3.1. Пособия по социальной помощи населению </t>
  </si>
  <si>
    <t xml:space="preserve">3.2. Пенсии, пособия, выплачиваемые организациями сектора государственного управления </t>
  </si>
  <si>
    <t xml:space="preserve"> 4.3. Увеличение стоимости непроизводственных активов </t>
  </si>
  <si>
    <t xml:space="preserve">5.1. Увеличение стоимости ценных бумаг, кроме акций и иных форм участия в капитале </t>
  </si>
  <si>
    <t xml:space="preserve">5.2. Увеличение стоимости акций и иных форм участия в капитале </t>
  </si>
  <si>
    <t xml:space="preserve">1. Оплата труда и начисления на выплаты по оплате труда, всего  </t>
  </si>
  <si>
    <t xml:space="preserve">3. Социальное обеспечение, всего  </t>
  </si>
  <si>
    <t xml:space="preserve">3. Бюджетные инвестиции </t>
  </si>
  <si>
    <t>4. Поступление нефинансовых активов, всего   (КВР 244)</t>
  </si>
  <si>
    <t>2. Оплата работ, услуг, всего    (КВР 244)</t>
  </si>
  <si>
    <t>1.14. 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непрограмных расходов отдельных органов исполнительной власти. (444 0702 0240010210 611)  (444102400102100)</t>
  </si>
  <si>
    <t>4.1. Услуга 1 "Присмотр и уход за детьми"</t>
  </si>
  <si>
    <t>4.2. Услуга 2 (наименование)</t>
  </si>
  <si>
    <t>5.1. Поступления от реализации ценных бумаг, кроме акций и иных форм участия в капитале</t>
  </si>
  <si>
    <t>5.2. Поступления от реализации акций и иных форм участия в капитале</t>
  </si>
  <si>
    <t>очередной 2017 год</t>
  </si>
  <si>
    <t>2019 год</t>
  </si>
  <si>
    <t>Код по бюджетной классификации Российской Федерации</t>
  </si>
  <si>
    <t>2017г</t>
  </si>
  <si>
    <t>Расчеты (обоснования) к плану финансово-хозяйственной деятельности муниципального учреждения</t>
  </si>
  <si>
    <t xml:space="preserve">1. Расчеты (обоснования) выплат персоналу </t>
  </si>
  <si>
    <t xml:space="preserve">Код видов расходов </t>
  </si>
  <si>
    <t xml:space="preserve">Источник финансового обеспечения </t>
  </si>
  <si>
    <t>№ п/п</t>
  </si>
  <si>
    <t>Должность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</si>
  <si>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</si>
  <si>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</si>
  <si>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</si>
  <si>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</si>
  <si>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</si>
  <si>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 xml:space="preserve">1.1. Расчет (обоснование) расходов на оплату труда </t>
  </si>
  <si>
    <t>1.2. Расчет (обоснование)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</si>
  <si>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</si>
  <si>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</si>
  <si>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</si>
  <si>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</si>
  <si>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(гр.3*гр.4*гр.5)</t>
  </si>
  <si>
    <t>Численность работников, получающих пособие</t>
  </si>
  <si>
    <t>Количество выплат в год на обного работника</t>
  </si>
  <si>
    <t>Размер выплаты (пособия) в месяц, руб</t>
  </si>
  <si>
    <t>1.3  Расчет (обоснование) выплат персонала по уходу за ребенком</t>
  </si>
  <si>
    <t xml:space="preserve">1.4.         Расчет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</t>
  </si>
  <si>
    <t>Наименование государственного внебюджетного фонда</t>
  </si>
  <si>
    <t>Размер базы для начисления страховых взносов, руб</t>
  </si>
  <si>
    <t>Сумма взноса, руб</t>
  </si>
  <si>
    <t>1.1.</t>
  </si>
  <si>
    <t>по ставке 22,0%</t>
  </si>
  <si>
    <t>1.2.</t>
  </si>
  <si>
    <t>по ставке 10,0%</t>
  </si>
  <si>
    <t>1.3.</t>
  </si>
  <si>
    <t xml:space="preserve">с применением пониженных тарифов взносов в Пенсионный фонд Российской Федерации для отдельных категорий плательщиков </t>
  </si>
  <si>
    <t xml:space="preserve">Страховые взносы в Фонд социального страхования Российской Федерации, всего 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</si>
  <si>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</si>
  <si>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</si>
  <si>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</si>
  <si>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</si>
  <si>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</si>
  <si>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</si>
  <si>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</si>
  <si>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0,_%*</t>
  </si>
  <si>
    <t>2.5.</t>
  </si>
  <si>
    <t>Страховые взносы в Федеральный фонд обязательного медицинского страхования, всего (по ставке 5,1%)</t>
  </si>
  <si>
    <r>
      <t>Страховые взносы в Пенсионный фонд Российской Федерации, всего</t>
    </r>
    <r>
      <rPr>
        <b/>
        <sz val="11"/>
        <color theme="1"/>
        <rFont val="Times New Roman"/>
        <family val="1"/>
        <charset val="204"/>
      </rPr>
      <t xml:space="preserve"> </t>
    </r>
  </si>
  <si>
    <t>2. Расчеты (обоснования) расходов на социальные и иные выплаты населению</t>
  </si>
  <si>
    <t xml:space="preserve">Размер одной выплаты, руб </t>
  </si>
  <si>
    <t xml:space="preserve">Количество выплат в год </t>
  </si>
  <si>
    <t>Общая сумма выплат, руб (гр.3*гр.4)</t>
  </si>
  <si>
    <t>№                                   п/п</t>
  </si>
  <si>
    <t>3. Расчет (обоснование) расходов на уплату налогов, сборов и иных платежей</t>
  </si>
  <si>
    <t>Налоговая база, руб</t>
  </si>
  <si>
    <t>Ставка налога, %</t>
  </si>
  <si>
    <t>Сумма исчисленного налога, подлежащего уплате, руб (гр.3*гр.4/100)</t>
  </si>
  <si>
    <t>Размер одной выплаты, руб</t>
  </si>
  <si>
    <t>Количество выплат в год</t>
  </si>
  <si>
    <t xml:space="preserve">Наименование расходов </t>
  </si>
  <si>
    <t xml:space="preserve">Количество номеров </t>
  </si>
  <si>
    <t xml:space="preserve">Количество платежей в год </t>
  </si>
  <si>
    <t xml:space="preserve">Стоимость за единицу, руб </t>
  </si>
  <si>
    <t>Количество услуг перевозки</t>
  </si>
  <si>
    <t>Цена услуги перевозки, руб</t>
  </si>
  <si>
    <t>Сумма, руб (гр.3*гр.4)</t>
  </si>
  <si>
    <t>Итого</t>
  </si>
  <si>
    <t>Размер потребления ресурсов</t>
  </si>
  <si>
    <t>Тариф (с учетом НДС), руб</t>
  </si>
  <si>
    <t>Индексация, %</t>
  </si>
  <si>
    <t>Сумма, руб (гр.4*гр.5*гр.6)</t>
  </si>
  <si>
    <t>Объект</t>
  </si>
  <si>
    <t>Стоимость работ (услуг), руб</t>
  </si>
  <si>
    <t>Количество договоров</t>
  </si>
  <si>
    <t>Стоимость услуги, руб</t>
  </si>
  <si>
    <t>Количество</t>
  </si>
  <si>
    <t>Средняя стоимость, руб</t>
  </si>
  <si>
    <t>Сумма, руб (гр.2 х гр.3)</t>
  </si>
  <si>
    <t>2.1.Субсидии на финансовое обеспечение выполнения муниципального задания</t>
  </si>
  <si>
    <t>1. Субсидии на финансовое обеспечение выполнения муниципального задания</t>
  </si>
  <si>
    <t>VI. Показатели выплат по расходамна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</si>
  <si>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</si>
  <si>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</si>
  <si>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</si>
  <si>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</si>
  <si>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</si>
  <si>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 июля 2011 г. N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</si>
  <si>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</si>
  <si>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</si>
  <si>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</si>
  <si>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</si>
  <si>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на 2017 г.</t>
  </si>
  <si>
    <t>на 2018 год</t>
  </si>
  <si>
    <t>на 2019 год</t>
  </si>
  <si>
    <t>VII. Сведения о средствах, поступающихво временное распоряжение учреждения (подразделения)</t>
  </si>
  <si>
    <t>на 2017г.</t>
  </si>
  <si>
    <t>Сумма (руб.,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</si>
  <si>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</si>
  <si>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</si>
  <si>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</si>
  <si>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</si>
  <si>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 xml:space="preserve">Код целевой статьи расходов     </t>
  </si>
  <si>
    <t>4. Расчет (обоснование) прочих расходов (кроме расходов на закупку товаров, работ, услуг)</t>
  </si>
  <si>
    <t>5. Расчет (обоснование) расходов на закупку товаров, работ, услуг</t>
  </si>
  <si>
    <t>5.1. Расчет (обоснование) расходов на оплату услуг связи</t>
  </si>
  <si>
    <t>УТВЕРЖДЕНО</t>
  </si>
  <si>
    <t>1.1. 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</si>
  <si>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44407020240074090611</t>
  </si>
  <si>
    <t xml:space="preserve">1.1. Заработная плата </t>
  </si>
  <si>
    <t>44407020240074090111</t>
  </si>
  <si>
    <t>44407020240074090112</t>
  </si>
  <si>
    <t>44407020240074090119</t>
  </si>
  <si>
    <t>44407020240074090244</t>
  </si>
  <si>
    <t>44407020240075640611</t>
  </si>
  <si>
    <t>44407020240075640111</t>
  </si>
  <si>
    <t>44407020240075640112</t>
  </si>
  <si>
    <t xml:space="preserve">1.3. Начисления на выплаты по оплате труда </t>
  </si>
  <si>
    <t>44407020240075640119</t>
  </si>
  <si>
    <t>44407020240075640244</t>
  </si>
  <si>
    <t>1.2. 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организаций,учавствующих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</si>
  <si>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44407020230075660611</t>
  </si>
  <si>
    <t>1.3.  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</si>
  <si>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44407010240188100611</t>
  </si>
  <si>
    <t xml:space="preserve">2. Оплата работ, услуг, всего </t>
  </si>
  <si>
    <t>44407020230075660244</t>
  </si>
  <si>
    <t>44407010240188100111</t>
  </si>
  <si>
    <t xml:space="preserve">1.2. Прочие выплаты </t>
  </si>
  <si>
    <t>44407010240188100112</t>
  </si>
  <si>
    <t>44407010240188100119</t>
  </si>
  <si>
    <t xml:space="preserve">1.6. Услуги связи </t>
  </si>
  <si>
    <t>44407020240188130611</t>
  </si>
  <si>
    <t xml:space="preserve">1.7. Транспортные услуги  </t>
  </si>
  <si>
    <t>44407020240188140611</t>
  </si>
  <si>
    <t>44407020240188130244</t>
  </si>
  <si>
    <t>44407020240188140244</t>
  </si>
  <si>
    <t xml:space="preserve">1.8. Коммунальные услуги </t>
  </si>
  <si>
    <t>44407020240188150611</t>
  </si>
  <si>
    <t xml:space="preserve">1.9. Прочие расходы </t>
  </si>
  <si>
    <t>44407020240188150244</t>
  </si>
  <si>
    <t>44407020240188170611</t>
  </si>
  <si>
    <t>44407020240188170244</t>
  </si>
  <si>
    <t xml:space="preserve">6. Прочие расходы  </t>
  </si>
  <si>
    <t xml:space="preserve">1.10. Увеличение стоимости материальных запасов  </t>
  </si>
  <si>
    <t>44407020240188190611</t>
  </si>
  <si>
    <t>44407020240188190244</t>
  </si>
  <si>
    <t>44410030230080140611</t>
  </si>
  <si>
    <t>1.11Расходы, связанные с обеспечением бесплатным питанием учащихся общеобразовательных школ района, не имеющих права на обеспечение бесплатным питанием в соответствии с пунктом 6 статьи 11 Закона от 02 ноября 2000 года № 12-961 «О защите прав ребенка»</t>
  </si>
  <si>
    <t>44410030230080140244</t>
  </si>
  <si>
    <t>1.12.Субвенции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образования»организациях,общедоступного и бесплатного дошкольного образованияв муниципальных общеобразовательных организациях в части 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дошкольного,общего и дополнительного образования детей" государственной программы Красноярского края"Развитие образования" (444 0701 0240074080 611) (444102400740800)</t>
  </si>
  <si>
    <t>44407010240074080611</t>
  </si>
  <si>
    <t>44407010240074080111</t>
  </si>
  <si>
    <t>44407010240074080112</t>
  </si>
  <si>
    <t>44407010240074080119</t>
  </si>
  <si>
    <t>44407010240074080244</t>
  </si>
  <si>
    <t>44407010240075880611</t>
  </si>
  <si>
    <t>1.13. 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</si>
  <si>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44407010240075880111</t>
  </si>
  <si>
    <t>44407010240075880112</t>
  </si>
  <si>
    <t>44407010240075880119</t>
  </si>
  <si>
    <t>44407020240075640612</t>
  </si>
  <si>
    <t>2.1.Субвенции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организаций,учавствующих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</si>
  <si>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2.2. Текущие ремонты учреждений  </t>
  </si>
  <si>
    <t>44407020210080040612</t>
  </si>
  <si>
    <t>44407020210080040244</t>
  </si>
  <si>
    <t>44407020240188110612</t>
  </si>
  <si>
    <t>44407020240188110112</t>
  </si>
  <si>
    <t>44407020240188180612</t>
  </si>
  <si>
    <t>44407020240188180244</t>
  </si>
  <si>
    <t>44410030230080410612</t>
  </si>
  <si>
    <t>44410030230080410244</t>
  </si>
  <si>
    <t xml:space="preserve">6. Прочие расходы </t>
  </si>
  <si>
    <t>44410040240075560612</t>
  </si>
  <si>
    <t>44410040240075560244</t>
  </si>
  <si>
    <t>44407010240075880612</t>
  </si>
  <si>
    <t>44407010240075880244</t>
  </si>
  <si>
    <t>44407020210080110612</t>
  </si>
  <si>
    <t>44407020210080110244</t>
  </si>
  <si>
    <t>44407020240074090612</t>
  </si>
  <si>
    <t xml:space="preserve">1.1. Заработная плата  </t>
  </si>
  <si>
    <t xml:space="preserve">1.2. Прочие выплаты     </t>
  </si>
  <si>
    <t xml:space="preserve">1.3. Начисления на выплаты по оплате труда    </t>
  </si>
  <si>
    <t>2.12. 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</si>
  <si>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1. Оплата труда и начисления на выплаты по оплате труда, всего   </t>
  </si>
  <si>
    <t xml:space="preserve">1.2. Прочие выплаты    </t>
  </si>
  <si>
    <t xml:space="preserve">1.3. Начисления на выплаты по оплате труда     </t>
  </si>
  <si>
    <t>44407020210080360612</t>
  </si>
  <si>
    <t>44407020210080360244</t>
  </si>
  <si>
    <t>44407020210080370612</t>
  </si>
  <si>
    <t>44407020210080370244</t>
  </si>
  <si>
    <t>44407020220080050612</t>
  </si>
  <si>
    <t>44407020240188170852</t>
  </si>
  <si>
    <t xml:space="preserve">Приложение </t>
  </si>
  <si>
    <t>111 "Фонд оплаты труда учреждений"</t>
  </si>
  <si>
    <t>краевой бюджет</t>
  </si>
  <si>
    <t xml:space="preserve">по персональным выплатам </t>
  </si>
  <si>
    <t xml:space="preserve">Директор 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</si>
  <si>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</si>
  <si>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</si>
  <si>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Всего за год</t>
  </si>
  <si>
    <t>Учитель</t>
  </si>
  <si>
    <t>Педагог дополнительного образования</t>
  </si>
  <si>
    <t>Педагог-психолог</t>
  </si>
  <si>
    <t xml:space="preserve">Социальный педагог </t>
  </si>
  <si>
    <t>Педагог-организатор</t>
  </si>
  <si>
    <t>444070200240188100611</t>
  </si>
  <si>
    <t>Воспитатель группы продленного дня</t>
  </si>
  <si>
    <t>Рабочий по комплексному обслуживанию и ремонту зданий</t>
  </si>
  <si>
    <t>Уборщик служебных помещений</t>
  </si>
  <si>
    <t>Гардеробщик</t>
  </si>
  <si>
    <t>Сторож</t>
  </si>
  <si>
    <t>Дворник</t>
  </si>
  <si>
    <t>Библиотекарь</t>
  </si>
  <si>
    <t>44407020220080050244</t>
  </si>
  <si>
    <t>на 2017 год</t>
  </si>
  <si>
    <t>4445000000000000000</t>
  </si>
  <si>
    <t>Код целевой статьи расходов</t>
  </si>
  <si>
    <t>852 "Уплата прочих налогов, сборов"</t>
  </si>
  <si>
    <t>местный бюджет</t>
  </si>
  <si>
    <t>плаата за зягрязнение окружющей среды</t>
  </si>
  <si>
    <t>Государственная пошлина</t>
  </si>
  <si>
    <t>244 "Прочая закупка товаров, работ и услуг для обеспечения государственных (муниципальных) нужд"</t>
  </si>
  <si>
    <t>Интернет</t>
  </si>
  <si>
    <t>Доставка груза</t>
  </si>
  <si>
    <t>Периодические медицинские осмотры</t>
  </si>
  <si>
    <t>Подписка на периодические издания</t>
  </si>
  <si>
    <t>Приобретение программного обеспечения</t>
  </si>
  <si>
    <t>Услуги по обучению на курсах повышения квалификации</t>
  </si>
  <si>
    <t>Приобретение бланков строгой отчетности (аттестаты)</t>
  </si>
  <si>
    <t>Процессор</t>
  </si>
  <si>
    <t>Компьютерная мышь</t>
  </si>
  <si>
    <t>Клавиатура</t>
  </si>
  <si>
    <t>Материалы для кабинета технологии</t>
  </si>
  <si>
    <t>Материалы для кабинета химии</t>
  </si>
  <si>
    <t>Материалы для уроков ОБЖ</t>
  </si>
  <si>
    <t>Бумага А-4</t>
  </si>
  <si>
    <t>Картридж</t>
  </si>
  <si>
    <t>Тонер</t>
  </si>
  <si>
    <t>Журналы</t>
  </si>
  <si>
    <t>Канцелярские принадлежности (ручки, карандаши, стержни, маркерыи др.)</t>
  </si>
  <si>
    <t>Канцелярские принадлежности (скобы для степлера, скрепки,)</t>
  </si>
  <si>
    <t>Канцелярские принадлежности (блоки для записей, стикеры)</t>
  </si>
  <si>
    <t>Учебники (1-4 классы)</t>
  </si>
  <si>
    <t>Учебники (5-9 классы)</t>
  </si>
  <si>
    <t>Учебники (10-11 классы)</t>
  </si>
  <si>
    <t>Компьютер в сборе</t>
  </si>
  <si>
    <t>Учебная мебель</t>
  </si>
  <si>
    <t>Спортинвентарь</t>
  </si>
  <si>
    <t>Абонентская плата (местная телефонная связь)</t>
  </si>
  <si>
    <t>Междугородние соединения</t>
  </si>
  <si>
    <t>Приобретение бланков строгой отчетности</t>
  </si>
  <si>
    <t>Монитор</t>
  </si>
  <si>
    <t>Элементы питания</t>
  </si>
  <si>
    <t>Канцелярский набор</t>
  </si>
  <si>
    <t>Архивные папки</t>
  </si>
  <si>
    <t>5.4.2.  Расчет (обоснование) расходов на приобретение основных средств</t>
  </si>
  <si>
    <t>Кресло офисное</t>
  </si>
  <si>
    <t>Стул офисный</t>
  </si>
  <si>
    <t xml:space="preserve">Шкаф 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</si>
  <si>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</si>
  <si>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</si>
  <si>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Конверты маркированные</t>
  </si>
  <si>
    <t>6.2. Расчет (обоснование) расходов на оплату транспортных услуг</t>
  </si>
  <si>
    <t>Электроэнергия, тыс.кВт.ч.</t>
  </si>
  <si>
    <t>Тепловая энергия, Гкал.</t>
  </si>
  <si>
    <t>Водоснабжение, м.куб.</t>
  </si>
  <si>
    <t>Количество (объем) работ (услуг)</t>
  </si>
  <si>
    <t>Вывоз ТБО (куб.м.)</t>
  </si>
  <si>
    <t>Аварийно диспетчерское обслуживание (чел.час)</t>
  </si>
  <si>
    <t>Уборка территории от снега (дополнительный расчет)</t>
  </si>
  <si>
    <t>Обслуживание охранно-пожарной сигнализации (сумма договора в год)</t>
  </si>
  <si>
    <t xml:space="preserve">Дератизация и дезинфекция </t>
  </si>
  <si>
    <t>Поверка тепловодосчетчиков (сумма договора в год)</t>
  </si>
  <si>
    <t>Годовое техобслуживание приборов учета тепловодоснабжения (сумма договора в год)</t>
  </si>
  <si>
    <t>Промывка и опрессовка системы отопления (сумма договора в год)</t>
  </si>
  <si>
    <t>Обслуживание технических средств охраны (тревожная кнопка)</t>
  </si>
  <si>
    <t>Обучение электротехнического персонала</t>
  </si>
  <si>
    <t>Услуги Центра гигиены и эпидемиологии (сумма договора в год)</t>
  </si>
  <si>
    <t>Демеркуризация отработанных ламп</t>
  </si>
  <si>
    <t>Экспертиза огнезащитной обрабоки (сумма договора в год)</t>
  </si>
  <si>
    <t>Разработка новых проектов ПДВ (сумма договора в год)</t>
  </si>
  <si>
    <t>Проведение испытаний устройств заземления и изоляции электросетей (сумма договора в год)</t>
  </si>
  <si>
    <t>Обслуживание системы видеонаблюдения</t>
  </si>
  <si>
    <t>Энергаудит учреждений</t>
  </si>
  <si>
    <t>Накладные расходы по организации питания учащихся (дополнительный расчет)</t>
  </si>
  <si>
    <t>Медикаменты (аптечки)</t>
  </si>
  <si>
    <t>прочие материальные запасы (дверные доводчики, краны, лампы, )</t>
  </si>
  <si>
    <t xml:space="preserve">Строительные материалы </t>
  </si>
  <si>
    <t>хозяйственные, моющие, дезинфицирующие средства, л</t>
  </si>
  <si>
    <t>Мягкий инвентарь (спецодежда)</t>
  </si>
  <si>
    <t>Огнетушители</t>
  </si>
  <si>
    <t>Информационный стенд</t>
  </si>
  <si>
    <t>7. Расчет (обоснование) расходов на закупку товаров, работ, услуг</t>
  </si>
  <si>
    <t>Организация питания учащихся (дополнительный расчет</t>
  </si>
  <si>
    <t>44410030230075660611</t>
  </si>
  <si>
    <t>7.2.1.  Расчет (обоснование) расходов на приобретение материальных запасов</t>
  </si>
  <si>
    <t>444100302300880410612</t>
  </si>
  <si>
    <t>Школьное молоко</t>
  </si>
  <si>
    <t>8. Расчет (обоснование) расходов на закупку товаров, работ, услуг</t>
  </si>
  <si>
    <t>Текущий ремонт (локальный сметный расчет)</t>
  </si>
  <si>
    <t>Ремонт автоматической пожарной сигнализации (локальный сметный расчет)</t>
  </si>
  <si>
    <t>112 "Иные выплаты персоналу учреждений, за исключением фонда оплаты труда"</t>
  </si>
  <si>
    <t>суточные</t>
  </si>
  <si>
    <t>проезд</t>
  </si>
  <si>
    <t>проживание</t>
  </si>
  <si>
    <t>проживание (без предоставления подтверждающих документов)</t>
  </si>
  <si>
    <t>44407020240188100611</t>
  </si>
  <si>
    <t>компенсационные выплаты по уходу за ребенком до достижения им возраста 3-х лет</t>
  </si>
  <si>
    <t>1.4  Расчет (обоснование) выплат гарантий и компенсаций</t>
  </si>
  <si>
    <t>Количество человек</t>
  </si>
  <si>
    <t>Средний размер выплаты, руб</t>
  </si>
  <si>
    <t>компенсация расходов на оплату стоимости проезда к месту проведения отпуска и обратно</t>
  </si>
  <si>
    <t>119 "Взносы по обязательному социальному страхованию на выплаты по оплате труда работников и иные выплаты работникам учреждений"</t>
  </si>
  <si>
    <t>по прочим выплатам (районный коэффициент и процентная надбавка за работу в особых климатических условиях)</t>
  </si>
  <si>
    <t>Вахтер</t>
  </si>
  <si>
    <t>Машинист по стирке белья</t>
  </si>
  <si>
    <t>44407020240074080611</t>
  </si>
  <si>
    <t>Воспитатель</t>
  </si>
  <si>
    <t>Младший воспитатель</t>
  </si>
  <si>
    <t>44407020240075880611</t>
  </si>
  <si>
    <t>Иструктор по физической культуре</t>
  </si>
  <si>
    <t>Музыкальный руководитель</t>
  </si>
  <si>
    <t>44407020240074080612</t>
  </si>
  <si>
    <t>компенсация расходов на оплату медосмотра пр трудоустройстве</t>
  </si>
  <si>
    <t xml:space="preserve">проживание </t>
  </si>
  <si>
    <t>Компенсация части родительской платы</t>
  </si>
  <si>
    <t>5.2. Расчет (обоснование) расходов на оплату прочих работ, услуг</t>
  </si>
  <si>
    <t>5.3. Расчет (обоснование) расходов на приобретение основных средств, материальных запасов</t>
  </si>
  <si>
    <t>5.3.1.  Расчет (обоснование) расходов на приобретение материальных запасов</t>
  </si>
  <si>
    <t>5.3.2.  Расчет (обоснование) расходов на приобретение основных средств</t>
  </si>
  <si>
    <t>6.3. Расчет (обоснование) расходов на оплату прочих работ, услуг</t>
  </si>
  <si>
    <t>6.4. Расчет (обоснование) расходов на приобретение основных средств, материальных запасов</t>
  </si>
  <si>
    <t>6.4.1.  Расчет (обоснование) расходов на приобретение материальных запасов</t>
  </si>
  <si>
    <t>Принтер</t>
  </si>
  <si>
    <t>7.1. Расчет (обоснование) расходов на оплату услуг связи</t>
  </si>
  <si>
    <t>7.2. Расчет (обоснование) расходов на оплату прочих работ, услуг</t>
  </si>
  <si>
    <t>7.3. Расчет (обоснование) расходов на приобретение основных средств, материальных запасов</t>
  </si>
  <si>
    <t>7.3.1.  Расчет (обоснование) расходов на приобретение материальных запасов</t>
  </si>
  <si>
    <t>Хозяйственный инвентарь</t>
  </si>
  <si>
    <t>7.3.2.  Расчет (обоснование) расходов на приобретение основных средств</t>
  </si>
  <si>
    <t>8.1. Расчет (обоснование) расходов на оплату прочих работ, услуг</t>
  </si>
  <si>
    <t>8.2. Расчет (обоснование) расходов на приобретение основных средств, материальных запасов</t>
  </si>
  <si>
    <t>8.2.1.  Расчет (обоснование) расходов на приобретение материальных запасов</t>
  </si>
  <si>
    <t>Игрушки</t>
  </si>
  <si>
    <t>8.2.2.  Расчет (обоснование) расходов на приобретение основных средств</t>
  </si>
  <si>
    <t>44407020240075880612</t>
  </si>
  <si>
    <t>Спортивный инвентарь</t>
  </si>
  <si>
    <t>2.1. Расчет (обоснование) расходов на оплату прочих работ, услуг</t>
  </si>
  <si>
    <t>Доставка компенсации (2%)</t>
  </si>
  <si>
    <t>44410040240075560321</t>
  </si>
  <si>
    <t xml:space="preserve">321 " Пособия, компенсации и иные социальные выплаты
гражданам, кроме публичных нормативных обязательств"
</t>
  </si>
  <si>
    <t>9. Расчет (обоснование) расходов на закупку товаров, работ, услуг</t>
  </si>
  <si>
    <t>9.1. Расчет (обоснование) расходов на оплату услуг связи</t>
  </si>
  <si>
    <t>9.2. Расчет (обоснование) расходов на оплату транспортных услуг</t>
  </si>
  <si>
    <t>Перевозка учащихся</t>
  </si>
  <si>
    <t>Спецрейсы</t>
  </si>
  <si>
    <t>Вывоз бытовых стоков</t>
  </si>
  <si>
    <t>9.3. Расчет (обоснование) расходов на оплату коммунальных услуг</t>
  </si>
  <si>
    <t>9.4. Расчет (обоснование) расходов на оплату работ, услуг по содержанию имущества</t>
  </si>
  <si>
    <t>9.5. Расчет (обоснование) расходов на оплату прочих работ, услуг</t>
  </si>
  <si>
    <t>Организация питания воспитанников дошкольных групп (дополнительный расчет)</t>
  </si>
  <si>
    <t>Антиклещевая обработка территорий (сумма договора в год)</t>
  </si>
  <si>
    <t>9.6. Расчет (обоснование) расходов на приобретение основных средств, материальных запасов</t>
  </si>
  <si>
    <t>9.6.1.  Расчет (обоснование) расходов на приобретение материальных запасов</t>
  </si>
  <si>
    <t>9.6.2.  Расчет (обоснование) расходов на приобретение основных средств</t>
  </si>
  <si>
    <t>Стул Малыш (цветной) материал: массив, фанера, размер h-220</t>
  </si>
  <si>
    <t>Мебель для ГПД, столовой</t>
  </si>
  <si>
    <t>утюг</t>
  </si>
  <si>
    <t>телефонный аппарат</t>
  </si>
  <si>
    <t>пылесос</t>
  </si>
  <si>
    <t>10. Расчет (обоснование) расходов на закупку товаров, работ, услуг</t>
  </si>
  <si>
    <t>10.1. Расчет (обоснование) расходов на оплату прочих работ, услуг</t>
  </si>
  <si>
    <t>10.2. Расчет (обоснование) расходов на приобретение основных средств, материальных запасов</t>
  </si>
  <si>
    <t>Питание школьников  2017</t>
  </si>
  <si>
    <t xml:space="preserve">Краевой бюджет </t>
  </si>
  <si>
    <t>Наименование учреждения</t>
  </si>
  <si>
    <t>кол-во уч-ся</t>
  </si>
  <si>
    <t>стоимость</t>
  </si>
  <si>
    <t>числ-ть детей с овз</t>
  </si>
  <si>
    <t>6-11 лет</t>
  </si>
  <si>
    <t>12-18 лет</t>
  </si>
  <si>
    <t>отклон</t>
  </si>
  <si>
    <t>кол-во дней</t>
  </si>
  <si>
    <t>ч/дн</t>
  </si>
  <si>
    <t>питание детей инвалидов (завтрак+обед) 1003 0230075660 244</t>
  </si>
  <si>
    <t>итого</t>
  </si>
  <si>
    <t>питание без овз 1003 0230075660 244</t>
  </si>
  <si>
    <t xml:space="preserve">13% накладные расходы 1003 0230075660 244 </t>
  </si>
  <si>
    <t>всего на 2 полугод (школа + овз+ накладные ) ЦСР 1003 0230075660 244</t>
  </si>
  <si>
    <t>Брянковская СШ  №5</t>
  </si>
  <si>
    <t xml:space="preserve">Местный бюджет </t>
  </si>
  <si>
    <t>% накладных</t>
  </si>
  <si>
    <t>питание  1003 0230080140 244</t>
  </si>
  <si>
    <t xml:space="preserve">накладные расходы 0702 0240188170 244 </t>
  </si>
  <si>
    <t>итого питание школы + накл.расх</t>
  </si>
  <si>
    <t xml:space="preserve">Брянковская СШ  </t>
  </si>
  <si>
    <t>Дошкольные группы</t>
  </si>
  <si>
    <t>разбивка по целевым</t>
  </si>
  <si>
    <t>восп</t>
  </si>
  <si>
    <t>стоимость 1 д/д</t>
  </si>
  <si>
    <t>род.плата</t>
  </si>
  <si>
    <t xml:space="preserve">итого питание </t>
  </si>
  <si>
    <t>итого питание доу + накл.расх</t>
  </si>
  <si>
    <t xml:space="preserve">ЦСР 0702 0240188170 244 </t>
  </si>
  <si>
    <t>мб+род.плата</t>
  </si>
  <si>
    <t>Брянка</t>
  </si>
  <si>
    <t>Дополнительный  Расчет (обоснование) расходов на закупку товаров, работ, услуг к п.10</t>
  </si>
  <si>
    <t>11. Расчет (обоснование) расходов на закупку товаров, работ, услуг</t>
  </si>
  <si>
    <t>11.1. Расчет (обоснование) расходов на оплату работ, услуг по содержанию имущества</t>
  </si>
  <si>
    <t>на 2017  год и плановый период 2018 и 2019 годы</t>
  </si>
  <si>
    <t>Среднемесячный размер оплаты труда на штатную численность , руб</t>
  </si>
  <si>
    <t>Среднемесячный размер оплаты труда на 1 работника , руб</t>
  </si>
  <si>
    <t>к Плану финансово-хозяйственной деятельности на 2017 и на плановый период 2018-2019 годы муниципального бюджетного общеобразовательного учреждения "Брянковская средняя школа № 5"</t>
  </si>
  <si>
    <t>Руководитель муниципального бюджетного общеобразовательного учреждения "Брянковская средняя  школа № 5"</t>
  </si>
  <si>
    <t>Храмцова Н.С.</t>
  </si>
  <si>
    <t xml:space="preserve">3.4.4. Увеличение стоимости материальных запасов </t>
  </si>
  <si>
    <t xml:space="preserve">3.1.1. Заработная плата </t>
  </si>
  <si>
    <t>3.1.2. Прочие выплаты</t>
  </si>
  <si>
    <t>3.1.3. Начисления на выплаты по оплате труда</t>
  </si>
  <si>
    <t xml:space="preserve">3.2. Оплата работ, услуг, всего </t>
  </si>
  <si>
    <t>3.1. Оплата труда и начисления на выплаты по оплате труда, всего</t>
  </si>
  <si>
    <t>3.6. Прочие расходы</t>
  </si>
  <si>
    <t>4445000000000000244</t>
  </si>
  <si>
    <t>1.4.Оплата труда и начисления на оплату труда</t>
  </si>
  <si>
    <t>44407010240188101611</t>
  </si>
  <si>
    <t>1.5.Иные выплаты персоналу учреждений, за исключением фонда оплаты труда</t>
  </si>
  <si>
    <t>44407010240188101112</t>
  </si>
  <si>
    <t xml:space="preserve">к распоряжению Управления образования </t>
  </si>
  <si>
    <t>администрации Северо-Енисейского района</t>
  </si>
  <si>
    <t>Количество выплат в год на одного работника</t>
  </si>
  <si>
    <t>1.3.1  Расчет (обоснование) выплат персонала по уходу за ребенком</t>
  </si>
  <si>
    <t>44407020240188101611</t>
  </si>
  <si>
    <t>Карташова Е.Н.</t>
  </si>
  <si>
    <t>4445000000000000</t>
  </si>
  <si>
    <t>2.3. 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</si>
  <si>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2.5. Гарантии и компенсации для лиц, работающих в Северо-Енисейском районе  </t>
  </si>
  <si>
    <t xml:space="preserve">2.6.Увеличение стоимости основных средств </t>
  </si>
  <si>
    <t>2.7 Обеспечение молоком муниципальных образовательных учреждений для организации потребления учащимися 1-5 классов общеобразовательных учреждений</t>
  </si>
  <si>
    <t>2.8. Субвенция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образования,в рамках подпрограммы "Развитие дошкольного,общего и дополнительного образования детей" государственной программы Красноярского края "Развитие образования"(444 1004 0240075560 612) (444202400755600)</t>
  </si>
  <si>
    <t>2.9. 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учавствующих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</si>
  <si>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2.10. Устройство речевого оповещения при пожаре, ремонт автоматической пожарной сигнализации</t>
  </si>
  <si>
    <t>2.11. Установка камер видеонаблюдений</t>
  </si>
  <si>
    <t>2.12.  Приобретение и установка окон и входных дверей</t>
  </si>
  <si>
    <t>2.13. Субвенция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общего,основного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дошкольного,общего и дополнительного образования детей" государственной программы Красноярского края "Развитие образования " (444 0702  0240074090 612) (444102400740900)</t>
  </si>
  <si>
    <t>2.14.   Приобретение материально-технического оборудования для работы с одаренными детьми</t>
  </si>
  <si>
    <t>44407020210075630612</t>
  </si>
  <si>
    <t>44407020210075630244</t>
  </si>
  <si>
    <t>444070202100S5630612</t>
  </si>
  <si>
    <t>444070202100S5630244</t>
  </si>
  <si>
    <t>2.4 Софинансирование субсидии бюджетам муниципальных образований на развитие инфраструктуры общеобразовательных организаций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</si>
  <si>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11.2. Расчет (обоснование) расходов на оплату работ, услуг по содержанию имущества</t>
  </si>
  <si>
    <t>Долевое софинансирование краевой субсидии по монтажу автоматической пожарной сигнализации и установка противопожарных дверей (локальный сметный расчет прилагается)</t>
  </si>
  <si>
    <t>Софинансирование краевоой субсидии  (местный бюджет)</t>
  </si>
  <si>
    <t>Устранение предписаний  Пожарного надзора от 21.10.2016 № 55/1/1-8   - монтаж автоматической пожарной сигнализации и установка противопожарных дверей (локальный сметный расчет прилагается)</t>
  </si>
  <si>
    <t>Частичный ремонт кровли здания (Локальный сметный расчет прилагается)</t>
  </si>
  <si>
    <t>2.15.   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края«Развитие транспортной системы»</t>
  </si>
  <si>
    <t>44407020240074080112</t>
  </si>
  <si>
    <t>444070202300739800612</t>
  </si>
  <si>
    <t>444070202300739800244</t>
  </si>
  <si>
    <r>
      <t>Приложение №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4</t>
    </r>
  </si>
  <si>
    <t>12. Расчет (обоснование) расходов на закупку товаров, работ, услуг</t>
  </si>
  <si>
    <t>12.1. Расчет (обоснование) расходов на оплату работ, услуг по содержанию имущества</t>
  </si>
  <si>
    <t>Приобретение и распространение световозвращающих приспособлений среди учащихся первых классов</t>
  </si>
  <si>
    <t>Количество (шт.)</t>
  </si>
  <si>
    <t>Стоимость , руб</t>
  </si>
  <si>
    <t>2.16 Софинансированик 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</si>
  <si>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444070202300S39800612</t>
  </si>
  <si>
    <t>444070202300S39800244</t>
  </si>
  <si>
    <t>12.2. Расчет (обоснование) расходов на оплату работ, услуг по содержанию имущества</t>
  </si>
  <si>
    <t>местный бюджет (софинансирование краевой субсидии)</t>
  </si>
  <si>
    <t>Банер с юбилейной символикой, посвященной 85-летию Северо-Енисейского района</t>
  </si>
  <si>
    <t>853 "Уплата иных платежей"</t>
  </si>
  <si>
    <t>44407020240188170853</t>
  </si>
  <si>
    <t>44407020240010210611</t>
  </si>
  <si>
    <t>44407020240010210111</t>
  </si>
  <si>
    <t>44407020240010210119</t>
  </si>
  <si>
    <t>1.13 Субсидии на частичное финансирование (возмещение) расходов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</si>
  <si>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44407020240010310611</t>
  </si>
  <si>
    <t>44407020240010310111</t>
  </si>
  <si>
    <t>44407020240010310119</t>
  </si>
  <si>
    <t>краевой  бюджет</t>
  </si>
  <si>
    <t>Секретарь учебной части</t>
  </si>
  <si>
    <t>вахтер</t>
  </si>
  <si>
    <t>машинист по стирке</t>
  </si>
  <si>
    <t>уборщица</t>
  </si>
  <si>
    <t>гардеробщик</t>
  </si>
  <si>
    <t>рабочий по комплексному  обслуживанию зданий</t>
  </si>
  <si>
    <t>сторож</t>
  </si>
  <si>
    <t>дворник</t>
  </si>
  <si>
    <t xml:space="preserve">Учитель </t>
  </si>
  <si>
    <t>Краевой  бюджет</t>
  </si>
  <si>
    <t>1.12 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</si>
  <si>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Размер региональной выплаты (в год)</t>
  </si>
  <si>
    <t xml:space="preserve">Всего </t>
  </si>
  <si>
    <t>Размер выплаты молодым специалистам (в год)</t>
  </si>
  <si>
    <t>Увлажнитель воздуха VTEK VT-1764</t>
  </si>
  <si>
    <t>Комплект мебели (парта, 2 стула)</t>
  </si>
  <si>
    <t>-</t>
  </si>
  <si>
    <t>оплата штрафа Постановление УФС по надзору в сфере защиты прав потребителей и благополучия человека по Красноярскому краю от   20.04.2017 № 1419</t>
  </si>
  <si>
    <t>СОГЛАСОВАНО:</t>
  </si>
  <si>
    <t>УТВЕРЖДАЮ:</t>
  </si>
  <si>
    <t>Директор МКУ "Служба заказчика-застройщика"</t>
  </si>
  <si>
    <t>Директор МБОУ "БСШ №5"</t>
  </si>
  <si>
    <t>_________________ Д.А. Ходанов</t>
  </si>
  <si>
    <t>_________________ Н.С. Храмцова</t>
  </si>
  <si>
    <t>" _____ " ________________ 2017 г.</t>
  </si>
  <si>
    <t>"____" ______________2017 г.</t>
  </si>
  <si>
    <t xml:space="preserve">ЛОКАЛЬНЫЙ СМЕТНЫЙ РАСЧЕТ № </t>
  </si>
  <si>
    <t>(локальная смета)</t>
  </si>
  <si>
    <t xml:space="preserve">на </t>
  </si>
  <si>
    <t>ремонт автоматической пожарной сигнализации на 3 этаже  в здании МБОУ"БСШ №5"</t>
  </si>
  <si>
    <t>(наименование работ и затрат, наименование объекта)</t>
  </si>
  <si>
    <t>Сметная стоимость _______________________________________________________________________________________________</t>
  </si>
  <si>
    <t>___________________________83,694</t>
  </si>
  <si>
    <t>тыс. руб.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</si>
  <si>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</si>
  <si>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</si>
  <si>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</si>
  <si>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</si>
  <si>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</si>
  <si>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</si>
  <si>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</si>
  <si>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</si>
  <si>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</si>
  <si>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</si>
  <si>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</si>
  <si>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 том числе</t>
  </si>
  <si>
    <t>Осн.З/п</t>
  </si>
  <si>
    <t>Эк.Маш</t>
  </si>
  <si>
    <t>З/пМех</t>
  </si>
  <si>
    <t xml:space="preserve">                           Раздел 1. Монтажные работы</t>
  </si>
  <si>
    <r>
      <t>ТЕРм10-08-001-10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</si>
  <si>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прибор приемно-контрольный объектовый на 1 луч ( С200-КДЛ)</t>
    </r>
    <r>
      <rPr>
        <i/>
        <sz val="7"/>
        <rFont val="Arial"/>
        <family val="2"/>
        <charset val="204"/>
      </rPr>
      <t xml:space="preserve">
ИНДЕКС К ПОЗИЦИИ(справочно):
1 Перевод в текущие цены по состоянию на  1кв. 2016г (письмо Минстрой России 4688-ХМ/05 от 19.02.2016) СМР=5,7
НР (85 руб.): 80%*0,85 от ФОТ (125 руб.)
СП (60 руб.): 60%*0,8 от ФОТ (125 руб.)</t>
    </r>
  </si>
  <si>
    <t>1 шт.</t>
  </si>
  <si>
    <t>Прайс-лист</t>
  </si>
  <si>
    <r>
      <t>Контроллер двухпроводной линии связи С2000-КДЛ</t>
    </r>
    <r>
      <rPr>
        <i/>
        <sz val="7"/>
        <rFont val="Arial"/>
        <family val="2"/>
        <charset val="204"/>
      </rPr>
      <t xml:space="preserve">
ИНДЕКС К ПОЗИЦИИ(справочно):
4 оборудование и материалы </t>
    </r>
  </si>
  <si>
    <r>
      <t>ТЕРм10-08-002-02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</si>
  <si>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замена извещателей ПС автоматических дымовых, фотоэлектрических, радиоизотопных, световых в нормальном исполнении (С2000-ДИП-34А-01-02)</t>
    </r>
    <r>
      <rPr>
        <i/>
        <sz val="7"/>
        <rFont val="Arial"/>
        <family val="2"/>
        <charset val="204"/>
      </rPr>
      <t xml:space="preserve">
ИНДЕКС К ПОЗИЦИИ(справочно):
1 Перевод в текущие цены по состоянию на  1кв. 2016г (письмо Минстрой России 4688-ХМ/05 от 19.02.2016) СМР=5,7
НР (316 руб.): 80%*0,85 от ФОТ (465 руб.)
СП (223 руб.): 60%*0,8 от ФОТ (465 руб.)</t>
    </r>
  </si>
  <si>
    <r>
      <t>Извещатель дымовой пожарный С2000-ДИП-34А-01-02</t>
    </r>
    <r>
      <rPr>
        <i/>
        <sz val="7"/>
        <rFont val="Arial"/>
        <family val="2"/>
        <charset val="204"/>
      </rPr>
      <t xml:space="preserve">
ИНДЕКС К ПОЗИЦИИ(справочно):
4 оборудование и материалы </t>
    </r>
  </si>
  <si>
    <r>
      <t>ТЕРм08-01-081-02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</si>
  <si>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 до 6 (ИПР513-3АМ)</t>
    </r>
    <r>
      <rPr>
        <i/>
        <sz val="7"/>
        <rFont val="Arial"/>
        <family val="2"/>
        <charset val="204"/>
      </rPr>
      <t xml:space="preserve">
ИНДЕКС К ПОЗИЦИИ(справочно):
1 Перевод в текущие цены по состоянию на  1кв. 2016г (письмо Минстрой России 4688-ХМ/05 от 19.02.2016) СМР=5,7
НР (21 руб.): 95%*0,85 от ФОТ (26 руб.)
СП (14 руб.): 65%*0,8 от ФОТ (26 руб.)</t>
    </r>
  </si>
  <si>
    <r>
      <t>Извещатель пожарный ручной ИПР513-3АМ</t>
    </r>
    <r>
      <rPr>
        <i/>
        <sz val="7"/>
        <rFont val="Arial"/>
        <family val="2"/>
        <charset val="204"/>
      </rPr>
      <t xml:space="preserve">
ИНДЕКС К ПОЗИЦИИ(справочно):
4 оборудование и материалы </t>
    </r>
  </si>
  <si>
    <r>
      <t>ТЕРм10-04-066-06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</si>
  <si>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Табло сигнальное студийное или коридорное (Табло "Выход", сирена Маяк-12-ЗМ)</t>
    </r>
    <r>
      <rPr>
        <i/>
        <sz val="7"/>
        <rFont val="Arial"/>
        <family val="2"/>
        <charset val="204"/>
      </rPr>
      <t xml:space="preserve">
ИНДЕКС К ПОЗИЦИИ(справочно):
1 Перевод в текущие цены по состоянию на  1кв. 2016г (письмо Минстрой России 4688-ХМ/05 от 19.02.2016) СМР=5,7
НР (143 руб.): 92%*0,85 от ФОТ (183 руб.)
СП (95 руб.): 65%*0,8 от ФОТ (183 руб.)</t>
    </r>
  </si>
  <si>
    <r>
      <t>3</t>
    </r>
    <r>
      <rPr>
        <i/>
        <sz val="6"/>
        <rFont val="Arial"/>
        <family val="2"/>
        <charset val="204"/>
      </rPr>
      <t xml:space="preserve">
2+1</t>
    </r>
  </si>
  <si>
    <r>
      <t>Табло "Выход"</t>
    </r>
    <r>
      <rPr>
        <i/>
        <sz val="7"/>
        <rFont val="Arial"/>
        <family val="2"/>
        <charset val="204"/>
      </rPr>
      <t xml:space="preserve">
ИНДЕКС К ПОЗИЦИИ(справочно):
4 оборудование и материалы </t>
    </r>
  </si>
  <si>
    <r>
      <t>Оповещатель звуковой Маяк-12ЗМ</t>
    </r>
    <r>
      <rPr>
        <i/>
        <sz val="7"/>
        <rFont val="Arial"/>
        <family val="2"/>
        <charset val="204"/>
      </rPr>
      <t xml:space="preserve">
ИНДЕКС К ПОЗИЦИИ(справочно):
4 оборудование и материалы </t>
    </r>
  </si>
  <si>
    <r>
      <t>ТЕРм08-02-399-01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</si>
  <si>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Провод в коробах, сечением до 6 мм2</t>
    </r>
    <r>
      <rPr>
        <i/>
        <sz val="7"/>
        <rFont val="Arial"/>
        <family val="2"/>
        <charset val="204"/>
      </rPr>
      <t xml:space="preserve">
ИНДЕКС К ПОЗИЦИИ(справочно):
1 Перевод в текущие цены по состоянию на  1кв. 2016г (письмо Минстрой России 4688-ХМ/05 от 19.02.2016) СМР=5,7
НР (198 руб.): 95%*0,85 от ФОТ (245 руб.)
СП (127 руб.): 65%*0,8 от ФОТ (245 руб.)</t>
    </r>
  </si>
  <si>
    <t>100 м</t>
  </si>
  <si>
    <r>
      <t>провод rexant 1x2x0,5           КОПСЭВ нг(А)-FRLS 180мин</t>
    </r>
    <r>
      <rPr>
        <i/>
        <sz val="7"/>
        <rFont val="Arial"/>
        <family val="2"/>
        <charset val="204"/>
      </rPr>
      <t xml:space="preserve">
ИНДЕКС К ПОЗИЦИИ(справочно):
4 оборудование и материалы </t>
    </r>
  </si>
  <si>
    <t>м</t>
  </si>
  <si>
    <r>
      <t>ТЕРм08-02-397-01</t>
    </r>
    <r>
      <rPr>
        <i/>
        <sz val="9"/>
        <rFont val="Arial"/>
        <family val="2"/>
        <charset val="204"/>
      </rPr>
      <t xml:space="preserve">
Пр.Минстроя Краснояр.кр. от 12.11.10 №237-О</t>
    </r>
  </si>
  <si>
    <r>
      <t>Профиль перфорированный монтажный длиной 2 м</t>
    </r>
    <r>
      <rPr>
        <i/>
        <sz val="7"/>
        <rFont val="Arial"/>
        <family val="2"/>
        <charset val="204"/>
      </rPr>
      <t xml:space="preserve">
ИНДЕКС К ПОЗИЦИИ(справочно):
1 Перевод в текущие цены по состоянию на  1кв. 2016г (письмо Минстрой России 4688-ХМ/05 от 19.02.2016) СМР=5,7
НР (137 руб.): 95%*0,85 от ФОТ (170 руб.)
СП (88 руб.): 65%*0,8 от ФОТ (170 руб.)</t>
    </r>
  </si>
  <si>
    <r>
      <t>Кабель-канал 20х10</t>
    </r>
    <r>
      <rPr>
        <i/>
        <sz val="7"/>
        <rFont val="Arial"/>
        <family val="2"/>
        <charset val="204"/>
      </rPr>
      <t xml:space="preserve">
ИНДЕКС К ПОЗИЦИИ(справочно):
4 оборудование и материалы </t>
    </r>
  </si>
  <si>
    <t>Итого прямые затраты по разделу в ценах 2001г.</t>
  </si>
  <si>
    <t>Накладные расходы</t>
  </si>
  <si>
    <t>Сметная прибыль</t>
  </si>
  <si>
    <t>Итоги по разделу 1 Монтажные работы :</t>
  </si>
  <si>
    <t xml:space="preserve">  Итого Монтажные работы</t>
  </si>
  <si>
    <t xml:space="preserve">  Итого Оборудование</t>
  </si>
  <si>
    <t xml:space="preserve">  Итого</t>
  </si>
  <si>
    <t xml:space="preserve">    Справочно, в ценах 2001г.:</t>
  </si>
  <si>
    <t xml:space="preserve">      Материалы</t>
  </si>
  <si>
    <t xml:space="preserve">      Машины и механизмы</t>
  </si>
  <si>
    <t xml:space="preserve">      ФОТ</t>
  </si>
  <si>
    <t xml:space="preserve">      Оборудование</t>
  </si>
  <si>
    <t xml:space="preserve">      Накладные расходы</t>
  </si>
  <si>
    <t xml:space="preserve">      Сметная прибыль</t>
  </si>
  <si>
    <t xml:space="preserve">  Итого по разделу 1 Монтажные работы</t>
  </si>
  <si>
    <t xml:space="preserve">                           Раздел 2. Проектные работы</t>
  </si>
  <si>
    <r>
      <t>СБЦ1-3-5</t>
    </r>
    <r>
      <rPr>
        <i/>
        <sz val="9"/>
        <rFont val="Arial"/>
        <family val="2"/>
        <charset val="204"/>
      </rPr>
      <t xml:space="preserve">
"Системы противоп.и охр. защ. (1999г.)"</t>
    </r>
  </si>
  <si>
    <r>
      <t>Автоматические установки пожарной сигнализации, защищающие объект площадью: 700-1000м2</t>
    </r>
    <r>
      <rPr>
        <i/>
        <sz val="7"/>
        <rFont val="Arial"/>
        <family val="2"/>
        <charset val="204"/>
      </rPr>
      <t xml:space="preserve">
ИНДЕКС К ПОЗИЦИИ(справочно):
3 Индекс изменения сметной стоимости проектных работ на I квартал 2016 года (приложение 3 письма Минстрой России 4688-ХМ/05 от 19.02.2016) СМР=30,17
Цена рабочего проекта (РП) СМР=0,9;
Договорной коэффициент СМР=0,7
НР 0%*0,85 от ПЗ
СП 0%*0,8 от ПЗ</t>
    </r>
  </si>
  <si>
    <t>объект</t>
  </si>
  <si>
    <t>Итоги по разделу 2 Проектные работы :</t>
  </si>
  <si>
    <t xml:space="preserve">  Проектные работы: Системы противопожарной и охранной защиты (1999)</t>
  </si>
  <si>
    <t xml:space="preserve">  Всего с учетом "Индекс изменения сметной стоимости проектных работ на I квартал 2016 года (приложение 3 письма Минстрой России 4688-ХМ/05 от 19.02.2016) СМР=30,17"</t>
  </si>
  <si>
    <t xml:space="preserve">  Цена рабочего проекта (РП) СМР=0,9</t>
  </si>
  <si>
    <t xml:space="preserve">  Договорной коэффициент СМР=0,7</t>
  </si>
  <si>
    <t xml:space="preserve">  Всего с учетом индексов к СМР 1-го уровня</t>
  </si>
  <si>
    <t xml:space="preserve">  Итого по разделу 2 Проектные работы</t>
  </si>
  <si>
    <t xml:space="preserve">                           Раздел 3. Пусконаладочные работы</t>
  </si>
  <si>
    <t>ТЕРп02-01-001-05</t>
  </si>
  <si>
    <r>
      <t>Автоматизированная система управления I категории технической сложности с количеством каналов: 20</t>
    </r>
    <r>
      <rPr>
        <i/>
        <sz val="7"/>
        <rFont val="Arial"/>
        <family val="2"/>
        <charset val="204"/>
      </rPr>
      <t xml:space="preserve">
ИНДЕКС К ПОЗИЦИИ(справочно):
2 Пусконаладочные работы  (письмо Минстрой России 4688-ХМ/05 от 19.02.2016) СМР=12,9
Договорной коэффициент СМР=0,7
НР 65%*0,85 от ФОТ
СП 40%*0,8 от ФОТ</t>
    </r>
  </si>
  <si>
    <t>система</t>
  </si>
  <si>
    <t>Итоги по разделу 3 Пусконаладочные работы :</t>
  </si>
  <si>
    <t xml:space="preserve">  Пусконаладочные работы: 'вхолостую' - 80%, 'под нагрузкой' - 20%</t>
  </si>
  <si>
    <t xml:space="preserve">  Всего с учетом "Пусконаладочные работы  (письмо Минстрой России 4688-ХМ/05 от 19.02.2016) СМР=12,9"</t>
  </si>
  <si>
    <t xml:space="preserve">  Всего с учетом "Договорной коэффициент СМР=0,7"</t>
  </si>
  <si>
    <t xml:space="preserve">  Итого по разделу 3 Пусконаладочные работы</t>
  </si>
  <si>
    <t>ИТОГИ ПО СМЕТЕ:</t>
  </si>
  <si>
    <t>Итого прямые затраты по смете в ценах 2001г.</t>
  </si>
  <si>
    <t>Итоги по смете:</t>
  </si>
  <si>
    <t xml:space="preserve">  Итого Прочие затраты</t>
  </si>
  <si>
    <t xml:space="preserve">  ВСЕГО по смете</t>
  </si>
  <si>
    <t>Составил: ___________________________  В.А. Беляев</t>
  </si>
  <si>
    <t>1.14Софинансирование субсидии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</si>
  <si>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444070202400S0210611</t>
  </si>
  <si>
    <t>444070202400S0210111</t>
  </si>
  <si>
    <t>44407020240088980612</t>
  </si>
  <si>
    <t xml:space="preserve">1.2. Прочие выплаты                 </t>
  </si>
  <si>
    <t>44407020240088980111</t>
  </si>
  <si>
    <t>44407020240088980119</t>
  </si>
  <si>
    <t xml:space="preserve">2.16.Выплата премии в связи с праздником "День металлурга" работникам муниципальных учреждений Северо-Енисейского района,финансовое обеспечение деятельности которых осуществляющих за счет средств бюджета Северо-Енисейского района,а так же межбюджетных трансфертов, поступающих в бюджет Северо-Енисейского района  </t>
  </si>
  <si>
    <t>ИТОГО</t>
  </si>
  <si>
    <t>Количество ставок</t>
  </si>
  <si>
    <t>Среднемесячный размер оплаты труда в расчете на 1 ставку</t>
  </si>
  <si>
    <t>Среднемесячный размер оплаты труда в расчете на 0,5 ставку</t>
  </si>
  <si>
    <t xml:space="preserve">Размер выплаты премии </t>
  </si>
  <si>
    <t>местный  бюджет</t>
  </si>
  <si>
    <t>уборщик служебных помещений</t>
  </si>
  <si>
    <t>Главный бухгалтер Управления образования администрации Северо-Енисейского района</t>
  </si>
  <si>
    <t>Самойлова Е.Д.</t>
  </si>
  <si>
    <t>2.17 "Приобретение подарков всем ученикам 1 – 11 классов общеобразовательных учреждений  Северо-Енисейского района на день Знаний – 1 Сентября от имени Почетного гражданина Северо-Енисейского района Совмена Хазрета Меджидовича"</t>
  </si>
  <si>
    <t>44410060240080301612</t>
  </si>
  <si>
    <t>44410060240080301244</t>
  </si>
  <si>
    <t xml:space="preserve">Набор энциклопедий для учащихся 1-5 классов </t>
  </si>
  <si>
    <t xml:space="preserve">Толковый словарь + энциклопедия для учащихся 6-8 классов </t>
  </si>
  <si>
    <t xml:space="preserve">Электронная книга для уащихся 9-11 классов </t>
  </si>
  <si>
    <t xml:space="preserve">ИТОГО: </t>
  </si>
  <si>
    <t>Заместитель главного бухгалтера Управления образования администрации Северо-Енисейского района по экономическим вопросам</t>
  </si>
  <si>
    <t>Голубева О.А.</t>
  </si>
  <si>
    <t>Руководитель Управления образования администрации Северо-Енисейского района</t>
  </si>
  <si>
    <t>Е.А. Сазанова</t>
  </si>
  <si>
    <t>44407020240077450612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</si>
  <si>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</si>
  <si>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44407020240077450244</t>
  </si>
  <si>
    <t>12.3. Расчет (обоснование) расходов на оплату работ, услуг по содержанию имущества</t>
  </si>
  <si>
    <t xml:space="preserve">краевой бюджет </t>
  </si>
  <si>
    <t>Установка видеонаблюдения</t>
  </si>
  <si>
    <t>Приобретение Сушильного шкафа для коньков</t>
  </si>
  <si>
    <r>
      <t xml:space="preserve">    </t>
    </r>
    <r>
      <rPr>
        <sz val="12"/>
        <rFont val="Times New Roman"/>
        <family val="1"/>
        <charset val="204"/>
      </rPr>
      <t xml:space="preserve"> от "16"  октября 2017г.  № 199  ( </t>
    </r>
    <r>
      <rPr>
        <sz val="12"/>
        <color theme="1"/>
        <rFont val="Times New Roman"/>
        <family val="1"/>
        <charset val="204"/>
      </rPr>
      <t>новая редакция приложения № 4 к распоряжению Управления образования администрации Северо-Енисейского района от 26.12.2016 №262)</t>
    </r>
  </si>
  <si>
    <t>распоряжением Управления образования администрации Северо-Енисейского района от 16.10.2017г. №199</t>
  </si>
  <si>
    <t>"16" октября  2017  МП</t>
  </si>
  <si>
    <r>
      <t xml:space="preserve">"16" октября  </t>
    </r>
    <r>
      <rPr>
        <b/>
        <u/>
        <sz val="11"/>
        <rFont val="Times New Roman"/>
        <family val="1"/>
        <charset val="204"/>
      </rPr>
      <t>2017</t>
    </r>
  </si>
  <si>
    <t>44407020210077450612</t>
  </si>
  <si>
    <t>44407020210077450244</t>
  </si>
  <si>
    <t xml:space="preserve">ост на начало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</si>
</sst>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_р_._-;\-* #,##0_р_._-;_-* &quot;-&quot;??_р_._-;_-@_-"/>
    <numFmt numFmtId="167" formatCode="#,##0.00_ ;\-#,##0.00\ "/>
    <numFmt numFmtId="168" formatCode="_-* #,##0.0_р_._-;\-* #,##0.0_р_._-;_-* &quot;-&quot;??_р_._-;_-@_-"/>
    <numFmt numFmtId="169" formatCode="0.00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 Cy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sz val="7"/>
      <name val="Arial"/>
      <family val="2"/>
      <charset val="204"/>
    </font>
    <font>
      <i/>
      <sz val="6"/>
      <name val="Arial"/>
      <family val="2"/>
      <charset val="204"/>
    </font>
    <font>
      <b/>
      <sz val="7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</cellStyleXfs>
  <cellXfs count="76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43" fontId="1" fillId="2" borderId="4" xfId="1" applyFont="1" applyFill="1" applyBorder="1" applyAlignment="1">
      <alignment horizontal="center" vertical="top" wrapText="1"/>
    </xf>
    <xf numFmtId="43" fontId="1" fillId="2" borderId="4" xfId="1" applyFont="1" applyFill="1" applyBorder="1" applyAlignment="1">
      <alignment vertical="top" wrapText="1"/>
    </xf>
    <xf numFmtId="43" fontId="1" fillId="0" borderId="4" xfId="1" applyFont="1" applyBorder="1" applyAlignment="1">
      <alignment vertical="top" wrapText="1"/>
    </xf>
    <xf numFmtId="43" fontId="4" fillId="2" borderId="4" xfId="1" applyFont="1" applyFill="1" applyBorder="1" applyAlignment="1">
      <alignment horizontal="center" vertical="top" wrapText="1"/>
    </xf>
    <xf numFmtId="43" fontId="1" fillId="2" borderId="4" xfId="1" applyFont="1" applyFill="1" applyBorder="1" applyAlignment="1">
      <alignment horizontal="center"/>
    </xf>
    <xf numFmtId="43" fontId="1" fillId="0" borderId="4" xfId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43" fontId="1" fillId="0" borderId="4" xfId="1" applyFont="1" applyBorder="1" applyAlignment="1">
      <alignment horizontal="center" vertical="top" wrapText="1"/>
    </xf>
    <xf numFmtId="0" fontId="1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top" wrapText="1"/>
    </xf>
    <xf numFmtId="0" fontId="5" fillId="3" borderId="0" xfId="0" applyFont="1" applyFill="1" applyBorder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/>
    <xf numFmtId="43" fontId="6" fillId="3" borderId="4" xfId="1" applyFont="1" applyFill="1" applyBorder="1" applyAlignment="1">
      <alignment horizontal="center" vertical="top" wrapText="1"/>
    </xf>
    <xf numFmtId="43" fontId="1" fillId="3" borderId="4" xfId="1" applyFont="1" applyFill="1" applyBorder="1" applyAlignment="1">
      <alignment vertical="top" wrapText="1"/>
    </xf>
    <xf numFmtId="43" fontId="1" fillId="3" borderId="4" xfId="1" applyFont="1" applyFill="1" applyBorder="1" applyAlignment="1">
      <alignment horizontal="center" vertical="top" wrapText="1"/>
    </xf>
    <xf numFmtId="43" fontId="1" fillId="0" borderId="4" xfId="0" applyNumberFormat="1" applyFont="1" applyBorder="1" applyAlignment="1">
      <alignment vertical="top" wrapText="1"/>
    </xf>
    <xf numFmtId="43" fontId="1" fillId="0" borderId="4" xfId="0" applyNumberFormat="1" applyFont="1" applyBorder="1"/>
    <xf numFmtId="0" fontId="1" fillId="0" borderId="4" xfId="0" applyFont="1" applyBorder="1"/>
    <xf numFmtId="43" fontId="1" fillId="0" borderId="7" xfId="0" applyNumberFormat="1" applyFont="1" applyBorder="1" applyAlignment="1">
      <alignment horizontal="center" vertical="top" wrapText="1"/>
    </xf>
    <xf numFmtId="43" fontId="1" fillId="0" borderId="4" xfId="1" applyFont="1" applyBorder="1" applyAlignment="1"/>
    <xf numFmtId="43" fontId="1" fillId="0" borderId="4" xfId="1" applyFont="1" applyBorder="1"/>
    <xf numFmtId="43" fontId="1" fillId="0" borderId="4" xfId="1" applyFont="1" applyBorder="1" applyAlignment="1">
      <alignment horizontal="center" wrapText="1"/>
    </xf>
    <xf numFmtId="0" fontId="1" fillId="2" borderId="4" xfId="0" applyFont="1" applyFill="1" applyBorder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6" fontId="4" fillId="0" borderId="4" xfId="1" applyNumberFormat="1" applyFont="1" applyBorder="1" applyAlignment="1">
      <alignment vertical="top" wrapText="1"/>
    </xf>
    <xf numFmtId="166" fontId="1" fillId="0" borderId="4" xfId="1" applyNumberFormat="1" applyFont="1" applyBorder="1" applyAlignment="1">
      <alignment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0" xfId="0" applyFont="1" applyFill="1"/>
    <xf numFmtId="43" fontId="1" fillId="2" borderId="4" xfId="1" applyFont="1" applyFill="1" applyBorder="1" applyAlignment="1"/>
    <xf numFmtId="43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3" fontId="1" fillId="2" borderId="4" xfId="1" applyFont="1" applyFill="1" applyBorder="1"/>
    <xf numFmtId="43" fontId="1" fillId="2" borderId="0" xfId="0" applyNumberFormat="1" applyFont="1" applyFill="1"/>
    <xf numFmtId="43" fontId="1" fillId="3" borderId="4" xfId="1" applyFont="1" applyFill="1" applyBorder="1" applyAlignment="1">
      <alignment horizontal="center" wrapText="1"/>
    </xf>
    <xf numFmtId="4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4" xfId="1" applyNumberFormat="1" applyFont="1" applyBorder="1" applyAlignment="1">
      <alignment vertical="top"/>
    </xf>
    <xf numFmtId="4" fontId="1" fillId="0" borderId="4" xfId="1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Border="1"/>
    <xf numFmtId="0" fontId="10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10" fillId="0" borderId="4" xfId="0" applyFont="1" applyBorder="1" applyAlignment="1">
      <alignment vertical="top" wrapText="1"/>
    </xf>
    <xf numFmtId="43" fontId="1" fillId="0" borderId="4" xfId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3" fontId="4" fillId="5" borderId="4" xfId="1" applyFont="1" applyFill="1" applyBorder="1" applyAlignment="1">
      <alignment horizontal="center" vertical="top" wrapText="1"/>
    </xf>
    <xf numFmtId="43" fontId="4" fillId="5" borderId="4" xfId="1" applyFont="1" applyFill="1" applyBorder="1" applyAlignment="1">
      <alignment vertical="top" wrapText="1"/>
    </xf>
    <xf numFmtId="43" fontId="4" fillId="5" borderId="4" xfId="0" applyNumberFormat="1" applyFont="1" applyFill="1" applyBorder="1"/>
    <xf numFmtId="0" fontId="4" fillId="5" borderId="4" xfId="0" applyFont="1" applyFill="1" applyBorder="1"/>
    <xf numFmtId="43" fontId="4" fillId="5" borderId="4" xfId="1" applyFont="1" applyFill="1" applyBorder="1"/>
    <xf numFmtId="0" fontId="1" fillId="0" borderId="0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vertical="top" wrapText="1"/>
    </xf>
    <xf numFmtId="43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3" fontId="1" fillId="0" borderId="4" xfId="1" applyFont="1" applyFill="1" applyBorder="1" applyAlignment="1">
      <alignment vertical="top" wrapText="1"/>
    </xf>
    <xf numFmtId="0" fontId="1" fillId="5" borderId="4" xfId="0" applyFont="1" applyFill="1" applyBorder="1"/>
    <xf numFmtId="43" fontId="1" fillId="0" borderId="7" xfId="1" applyFont="1" applyBorder="1" applyAlignment="1">
      <alignment vertical="top" wrapText="1"/>
    </xf>
    <xf numFmtId="0" fontId="1" fillId="2" borderId="6" xfId="0" applyFont="1" applyFill="1" applyBorder="1"/>
    <xf numFmtId="43" fontId="4" fillId="5" borderId="19" xfId="0" applyNumberFormat="1" applyFont="1" applyFill="1" applyBorder="1"/>
    <xf numFmtId="0" fontId="4" fillId="5" borderId="19" xfId="0" applyFont="1" applyFill="1" applyBorder="1"/>
    <xf numFmtId="43" fontId="4" fillId="5" borderId="20" xfId="0" applyNumberFormat="1" applyFont="1" applyFill="1" applyBorder="1"/>
    <xf numFmtId="0" fontId="0" fillId="0" borderId="0" xfId="0" applyFill="1"/>
    <xf numFmtId="0" fontId="1" fillId="0" borderId="0" xfId="0" applyFont="1" applyFill="1"/>
    <xf numFmtId="0" fontId="1" fillId="0" borderId="4" xfId="0" applyFont="1" applyBorder="1" applyAlignment="1">
      <alignment horizontal="center" wrapText="1"/>
    </xf>
    <xf numFmtId="43" fontId="1" fillId="2" borderId="4" xfId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3" fontId="1" fillId="2" borderId="4" xfId="0" applyNumberFormat="1" applyFont="1" applyFill="1" applyBorder="1" applyAlignment="1">
      <alignment horizontal="center"/>
    </xf>
    <xf numFmtId="43" fontId="1" fillId="0" borderId="0" xfId="0" applyNumberFormat="1" applyFont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3" fontId="4" fillId="6" borderId="4" xfId="0" applyNumberFormat="1" applyFont="1" applyFill="1" applyBorder="1"/>
    <xf numFmtId="0" fontId="4" fillId="6" borderId="4" xfId="0" applyFont="1" applyFill="1" applyBorder="1"/>
    <xf numFmtId="0" fontId="1" fillId="6" borderId="0" xfId="0" applyFont="1" applyFill="1"/>
    <xf numFmtId="43" fontId="4" fillId="5" borderId="19" xfId="1" applyFont="1" applyFill="1" applyBorder="1" applyAlignment="1">
      <alignment horizontal="center" vertical="top" wrapText="1"/>
    </xf>
    <xf numFmtId="43" fontId="4" fillId="5" borderId="19" xfId="1" applyFont="1" applyFill="1" applyBorder="1" applyAlignment="1">
      <alignment vertical="top" wrapText="1"/>
    </xf>
    <xf numFmtId="43" fontId="4" fillId="5" borderId="20" xfId="1" applyFont="1" applyFill="1" applyBorder="1" applyAlignment="1">
      <alignment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167" fontId="1" fillId="0" borderId="4" xfId="1" applyNumberFormat="1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justify" vertical="top" wrapText="1"/>
    </xf>
    <xf numFmtId="0" fontId="1" fillId="2" borderId="26" xfId="0" applyFont="1" applyFill="1" applyBorder="1"/>
    <xf numFmtId="0" fontId="1" fillId="2" borderId="27" xfId="0" applyFont="1" applyFill="1" applyBorder="1"/>
    <xf numFmtId="43" fontId="1" fillId="2" borderId="4" xfId="1" applyFont="1" applyFill="1" applyBorder="1" applyAlignment="1">
      <alignment horizontal="right"/>
    </xf>
    <xf numFmtId="43" fontId="1" fillId="3" borderId="4" xfId="1" applyFont="1" applyFill="1" applyBorder="1" applyAlignment="1">
      <alignment horizontal="right" wrapText="1"/>
    </xf>
    <xf numFmtId="167" fontId="1" fillId="0" borderId="4" xfId="1" applyNumberFormat="1" applyFont="1" applyBorder="1" applyAlignment="1">
      <alignment horizontal="right" wrapText="1"/>
    </xf>
    <xf numFmtId="43" fontId="1" fillId="0" borderId="4" xfId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43" fontId="1" fillId="0" borderId="4" xfId="1" applyFont="1" applyBorder="1" applyAlignment="1">
      <alignment horizontal="right"/>
    </xf>
    <xf numFmtId="0" fontId="1" fillId="2" borderId="0" xfId="0" applyFont="1" applyFill="1" applyBorder="1" applyAlignment="1">
      <alignment horizontal="justify" vertical="top" wrapText="1"/>
    </xf>
    <xf numFmtId="43" fontId="1" fillId="2" borderId="11" xfId="1" applyFont="1" applyFill="1" applyBorder="1"/>
    <xf numFmtId="43" fontId="1" fillId="2" borderId="14" xfId="1" applyFont="1" applyFill="1" applyBorder="1"/>
    <xf numFmtId="2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top" wrapText="1"/>
    </xf>
    <xf numFmtId="43" fontId="1" fillId="2" borderId="4" xfId="1" applyFont="1" applyFill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Border="1"/>
    <xf numFmtId="43" fontId="1" fillId="2" borderId="4" xfId="0" applyNumberFormat="1" applyFont="1" applyFill="1" applyBorder="1"/>
    <xf numFmtId="43" fontId="1" fillId="0" borderId="8" xfId="0" applyNumberFormat="1" applyFont="1" applyBorder="1" applyAlignment="1"/>
    <xf numFmtId="0" fontId="1" fillId="0" borderId="10" xfId="0" applyFont="1" applyBorder="1" applyAlignment="1"/>
    <xf numFmtId="43" fontId="1" fillId="0" borderId="4" xfId="0" applyNumberFormat="1" applyFont="1" applyBorder="1" applyAlignment="1"/>
    <xf numFmtId="0" fontId="4" fillId="0" borderId="4" xfId="0" applyFont="1" applyBorder="1" applyAlignment="1">
      <alignment vertical="top" wrapText="1"/>
    </xf>
    <xf numFmtId="2" fontId="4" fillId="0" borderId="4" xfId="1" applyNumberFormat="1" applyFont="1" applyBorder="1" applyAlignment="1">
      <alignment vertical="top" wrapText="1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1" fillId="0" borderId="3" xfId="0" applyFont="1" applyBorder="1" applyAlignment="1"/>
    <xf numFmtId="0" fontId="11" fillId="0" borderId="0" xfId="0" applyFont="1"/>
    <xf numFmtId="0" fontId="0" fillId="0" borderId="9" xfId="0" applyBorder="1"/>
    <xf numFmtId="0" fontId="0" fillId="0" borderId="3" xfId="0" applyBorder="1" applyAlignment="1"/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11" fillId="0" borderId="9" xfId="0" applyFont="1" applyBorder="1"/>
    <xf numFmtId="0" fontId="0" fillId="0" borderId="3" xfId="0" applyBorder="1"/>
    <xf numFmtId="0" fontId="10" fillId="0" borderId="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4" fillId="0" borderId="0" xfId="0" applyFont="1" applyAlignment="1"/>
    <xf numFmtId="0" fontId="4" fillId="7" borderId="4" xfId="0" applyFont="1" applyFill="1" applyBorder="1" applyAlignment="1">
      <alignment horizontal="justify" vertical="top" wrapText="1"/>
    </xf>
    <xf numFmtId="43" fontId="4" fillId="7" borderId="4" xfId="1" applyFont="1" applyFill="1" applyBorder="1" applyAlignment="1">
      <alignment horizontal="center" vertical="top" wrapText="1"/>
    </xf>
    <xf numFmtId="43" fontId="4" fillId="7" borderId="4" xfId="1" applyFont="1" applyFill="1" applyBorder="1" applyAlignment="1">
      <alignment vertical="top" wrapText="1"/>
    </xf>
    <xf numFmtId="49" fontId="4" fillId="5" borderId="4" xfId="0" applyNumberFormat="1" applyFont="1" applyFill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justify" vertical="top" wrapText="1"/>
    </xf>
    <xf numFmtId="49" fontId="1" fillId="2" borderId="4" xfId="0" applyNumberFormat="1" applyFont="1" applyFill="1" applyBorder="1" applyAlignment="1">
      <alignment horizontal="justify" vertical="top" wrapText="1"/>
    </xf>
    <xf numFmtId="49" fontId="1" fillId="0" borderId="6" xfId="0" applyNumberFormat="1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justify" vertical="top" wrapText="1"/>
    </xf>
    <xf numFmtId="49" fontId="4" fillId="5" borderId="10" xfId="0" applyNumberFormat="1" applyFont="1" applyFill="1" applyBorder="1" applyAlignment="1">
      <alignment horizontal="justify" vertical="top" wrapText="1"/>
    </xf>
    <xf numFmtId="49" fontId="4" fillId="5" borderId="23" xfId="0" applyNumberFormat="1" applyFont="1" applyFill="1" applyBorder="1" applyAlignment="1">
      <alignment horizontal="justify" vertical="top" wrapText="1"/>
    </xf>
    <xf numFmtId="49" fontId="1" fillId="2" borderId="15" xfId="0" applyNumberFormat="1" applyFont="1" applyFill="1" applyBorder="1" applyAlignment="1">
      <alignment horizontal="justify" vertical="top" wrapText="1"/>
    </xf>
    <xf numFmtId="49" fontId="4" fillId="6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2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4" fillId="5" borderId="19" xfId="0" applyNumberFormat="1" applyFont="1" applyFill="1" applyBorder="1" applyAlignment="1">
      <alignment horizontal="justify" vertical="top" wrapText="1"/>
    </xf>
    <xf numFmtId="49" fontId="1" fillId="2" borderId="6" xfId="0" applyNumberFormat="1" applyFont="1" applyFill="1" applyBorder="1" applyAlignment="1">
      <alignment horizontal="justify" vertical="top" wrapText="1"/>
    </xf>
    <xf numFmtId="49" fontId="1" fillId="2" borderId="25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4" xfId="0" applyNumberFormat="1" applyFont="1" applyFill="1" applyBorder="1" applyAlignment="1">
      <alignment horizontal="justify" vertical="top" wrapText="1"/>
    </xf>
    <xf numFmtId="49" fontId="4" fillId="2" borderId="4" xfId="0" applyNumberFormat="1" applyFont="1" applyFill="1" applyBorder="1" applyAlignment="1">
      <alignment horizontal="justify" vertical="top" wrapText="1"/>
    </xf>
    <xf numFmtId="49" fontId="6" fillId="0" borderId="4" xfId="0" applyNumberFormat="1" applyFont="1" applyBorder="1" applyAlignment="1">
      <alignment horizontal="justify" vertical="top" wrapText="1"/>
    </xf>
    <xf numFmtId="43" fontId="4" fillId="5" borderId="23" xfId="1" applyFont="1" applyFill="1" applyBorder="1" applyAlignment="1">
      <alignment horizontal="center" vertical="top" wrapText="1"/>
    </xf>
    <xf numFmtId="49" fontId="4" fillId="5" borderId="28" xfId="0" applyNumberFormat="1" applyFont="1" applyFill="1" applyBorder="1" applyAlignment="1">
      <alignment horizontal="justify" vertical="top" wrapText="1"/>
    </xf>
    <xf numFmtId="43" fontId="1" fillId="6" borderId="0" xfId="0" applyNumberFormat="1" applyFont="1" applyFill="1"/>
    <xf numFmtId="0" fontId="1" fillId="0" borderId="0" xfId="0" applyFont="1" applyAlignment="1"/>
    <xf numFmtId="0" fontId="1" fillId="0" borderId="0" xfId="0" applyFont="1" applyFill="1" applyAlignment="1">
      <alignment vertical="center" wrapText="1"/>
    </xf>
    <xf numFmtId="49" fontId="1" fillId="0" borderId="3" xfId="0" applyNumberFormat="1" applyFont="1" applyBorder="1"/>
    <xf numFmtId="49" fontId="11" fillId="0" borderId="3" xfId="0" applyNumberFormat="1" applyFont="1" applyBorder="1" applyAlignment="1"/>
    <xf numFmtId="49" fontId="11" fillId="0" borderId="9" xfId="0" applyNumberFormat="1" applyFont="1" applyBorder="1"/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16" fillId="8" borderId="4" xfId="0" applyFont="1" applyFill="1" applyBorder="1" applyAlignment="1">
      <alignment wrapText="1"/>
    </xf>
    <xf numFmtId="2" fontId="1" fillId="0" borderId="4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center" wrapText="1"/>
    </xf>
    <xf numFmtId="43" fontId="1" fillId="5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43" fontId="10" fillId="0" borderId="4" xfId="1" applyFont="1" applyBorder="1" applyAlignment="1">
      <alignment wrapText="1"/>
    </xf>
    <xf numFmtId="43" fontId="10" fillId="0" borderId="4" xfId="1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Alignment="1"/>
    <xf numFmtId="43" fontId="1" fillId="0" borderId="0" xfId="0" applyNumberFormat="1" applyFont="1" applyBorder="1" applyAlignment="1">
      <alignment vertical="top" wrapText="1"/>
    </xf>
    <xf numFmtId="43" fontId="1" fillId="0" borderId="0" xfId="1" applyFont="1" applyBorder="1" applyAlignment="1">
      <alignment vertical="top" wrapText="1"/>
    </xf>
    <xf numFmtId="0" fontId="3" fillId="0" borderId="0" xfId="0" applyFont="1" applyAlignment="1">
      <alignment horizontal="left"/>
    </xf>
    <xf numFmtId="43" fontId="10" fillId="0" borderId="4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/>
    <xf numFmtId="43" fontId="10" fillId="0" borderId="0" xfId="1" applyFont="1" applyBorder="1" applyAlignment="1">
      <alignment vertical="top" wrapText="1"/>
    </xf>
    <xf numFmtId="43" fontId="1" fillId="0" borderId="0" xfId="1" applyFont="1" applyBorder="1" applyAlignment="1">
      <alignment horizontal="center" wrapText="1"/>
    </xf>
    <xf numFmtId="0" fontId="0" fillId="0" borderId="0" xfId="0" applyBorder="1" applyAlignment="1"/>
    <xf numFmtId="49" fontId="11" fillId="0" borderId="0" xfId="0" applyNumberFormat="1" applyFont="1" applyBorder="1" applyAlignment="1"/>
    <xf numFmtId="49" fontId="11" fillId="0" borderId="9" xfId="0" applyNumberFormat="1" applyFont="1" applyBorder="1" applyAlignment="1">
      <alignment wrapText="1"/>
    </xf>
    <xf numFmtId="49" fontId="11" fillId="0" borderId="0" xfId="0" applyNumberFormat="1" applyFont="1" applyAlignment="1">
      <alignment wrapText="1"/>
    </xf>
    <xf numFmtId="43" fontId="0" fillId="0" borderId="0" xfId="0" applyNumberFormat="1"/>
    <xf numFmtId="0" fontId="1" fillId="0" borderId="9" xfId="0" applyFont="1" applyBorder="1" applyAlignment="1">
      <alignment vertical="top" wrapText="1"/>
    </xf>
    <xf numFmtId="43" fontId="1" fillId="0" borderId="0" xfId="1" applyFont="1" applyBorder="1" applyAlignment="1">
      <alignment horizontal="center" vertical="top" wrapText="1"/>
    </xf>
    <xf numFmtId="43" fontId="1" fillId="0" borderId="4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top" wrapText="1"/>
    </xf>
    <xf numFmtId="43" fontId="1" fillId="0" borderId="4" xfId="1" applyFont="1" applyBorder="1" applyAlignment="1">
      <alignment horizontal="justify" vertical="top" wrapText="1"/>
    </xf>
    <xf numFmtId="43" fontId="1" fillId="0" borderId="4" xfId="1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43" fontId="4" fillId="0" borderId="0" xfId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9" fontId="1" fillId="0" borderId="4" xfId="0" applyNumberFormat="1" applyFont="1" applyBorder="1" applyAlignment="1">
      <alignment horizontal="center" vertical="top" wrapText="1"/>
    </xf>
    <xf numFmtId="49" fontId="11" fillId="0" borderId="3" xfId="0" applyNumberFormat="1" applyFont="1" applyBorder="1"/>
    <xf numFmtId="0" fontId="17" fillId="0" borderId="0" xfId="0" applyFont="1"/>
    <xf numFmtId="166" fontId="10" fillId="0" borderId="4" xfId="1" applyNumberFormat="1" applyFont="1" applyBorder="1" applyAlignment="1">
      <alignment vertical="top" wrapText="1"/>
    </xf>
    <xf numFmtId="0" fontId="21" fillId="8" borderId="16" xfId="0" applyFont="1" applyFill="1" applyBorder="1" applyAlignment="1">
      <alignment vertical="center" wrapText="1"/>
    </xf>
    <xf numFmtId="0" fontId="21" fillId="0" borderId="4" xfId="0" applyFont="1" applyBorder="1" applyAlignment="1">
      <alignment wrapText="1"/>
    </xf>
    <xf numFmtId="0" fontId="20" fillId="0" borderId="0" xfId="5" applyFill="1"/>
    <xf numFmtId="0" fontId="22" fillId="0" borderId="0" xfId="5" applyFont="1" applyFill="1"/>
    <xf numFmtId="0" fontId="20" fillId="0" borderId="0" xfId="5" applyFill="1" applyBorder="1"/>
    <xf numFmtId="0" fontId="20" fillId="0" borderId="0" xfId="5" applyFill="1" applyBorder="1" applyAlignment="1">
      <alignment wrapText="1"/>
    </xf>
    <xf numFmtId="0" fontId="23" fillId="0" borderId="0" xfId="5" applyFont="1" applyFill="1" applyAlignment="1"/>
    <xf numFmtId="16" fontId="20" fillId="0" borderId="0" xfId="5" applyNumberFormat="1" applyFill="1" applyBorder="1"/>
    <xf numFmtId="0" fontId="24" fillId="0" borderId="0" xfId="5" applyFont="1" applyFill="1"/>
    <xf numFmtId="0" fontId="24" fillId="0" borderId="7" xfId="5" applyFont="1" applyFill="1" applyBorder="1" applyAlignment="1">
      <alignment wrapText="1"/>
    </xf>
    <xf numFmtId="0" fontId="24" fillId="0" borderId="0" xfId="5" applyFont="1" applyFill="1" applyBorder="1" applyAlignment="1">
      <alignment wrapText="1"/>
    </xf>
    <xf numFmtId="0" fontId="20" fillId="0" borderId="0" xfId="5" applyFill="1" applyAlignment="1">
      <alignment horizontal="center"/>
    </xf>
    <xf numFmtId="0" fontId="24" fillId="0" borderId="4" xfId="5" applyFont="1" applyFill="1" applyBorder="1"/>
    <xf numFmtId="0" fontId="20" fillId="0" borderId="9" xfId="5" applyFill="1" applyBorder="1" applyAlignment="1">
      <alignment horizontal="center"/>
    </xf>
    <xf numFmtId="0" fontId="20" fillId="0" borderId="9" xfId="5" applyFill="1" applyBorder="1" applyAlignment="1"/>
    <xf numFmtId="0" fontId="24" fillId="0" borderId="9" xfId="5" applyFont="1" applyFill="1" applyBorder="1" applyAlignment="1"/>
    <xf numFmtId="0" fontId="20" fillId="0" borderId="13" xfId="5" applyFill="1" applyBorder="1" applyAlignment="1">
      <alignment horizontal="center" wrapText="1"/>
    </xf>
    <xf numFmtId="0" fontId="22" fillId="0" borderId="6" xfId="5" applyFont="1" applyFill="1" applyBorder="1" applyAlignment="1">
      <alignment horizontal="center" wrapText="1"/>
    </xf>
    <xf numFmtId="0" fontId="20" fillId="0" borderId="6" xfId="5" applyFill="1" applyBorder="1" applyAlignment="1">
      <alignment horizontal="center" wrapText="1"/>
    </xf>
    <xf numFmtId="0" fontId="20" fillId="0" borderId="10" xfId="5" applyFill="1" applyBorder="1" applyAlignment="1">
      <alignment wrapText="1"/>
    </xf>
    <xf numFmtId="0" fontId="22" fillId="0" borderId="0" xfId="5" applyFont="1" applyFill="1" applyBorder="1" applyAlignment="1">
      <alignment horizontal="center" wrapText="1"/>
    </xf>
    <xf numFmtId="0" fontId="24" fillId="0" borderId="4" xfId="5" applyFont="1" applyFill="1" applyBorder="1" applyAlignment="1">
      <alignment wrapText="1"/>
    </xf>
    <xf numFmtId="0" fontId="24" fillId="0" borderId="8" xfId="5" applyFont="1" applyFill="1" applyBorder="1" applyAlignment="1">
      <alignment wrapText="1"/>
    </xf>
    <xf numFmtId="0" fontId="24" fillId="0" borderId="9" xfId="5" applyFont="1" applyFill="1" applyBorder="1" applyAlignment="1">
      <alignment wrapText="1"/>
    </xf>
    <xf numFmtId="0" fontId="22" fillId="0" borderId="4" xfId="5" applyFont="1" applyFill="1" applyBorder="1"/>
    <xf numFmtId="0" fontId="20" fillId="0" borderId="4" xfId="5" applyFill="1" applyBorder="1"/>
    <xf numFmtId="0" fontId="22" fillId="0" borderId="7" xfId="5" applyFont="1" applyFill="1" applyBorder="1"/>
    <xf numFmtId="0" fontId="22" fillId="0" borderId="7" xfId="5" applyFont="1" applyFill="1" applyBorder="1" applyAlignment="1">
      <alignment horizontal="center" wrapText="1"/>
    </xf>
    <xf numFmtId="0" fontId="20" fillId="0" borderId="4" xfId="5" applyFill="1" applyBorder="1" applyAlignment="1">
      <alignment horizontal="center" wrapText="1"/>
    </xf>
    <xf numFmtId="0" fontId="20" fillId="0" borderId="4" xfId="5" applyFill="1" applyBorder="1" applyAlignment="1">
      <alignment wrapText="1"/>
    </xf>
    <xf numFmtId="0" fontId="20" fillId="0" borderId="4" xfId="5" applyFont="1" applyFill="1" applyBorder="1" applyAlignment="1">
      <alignment wrapText="1"/>
    </xf>
    <xf numFmtId="0" fontId="20" fillId="0" borderId="4" xfId="5" applyFont="1" applyFill="1" applyBorder="1"/>
    <xf numFmtId="0" fontId="25" fillId="0" borderId="4" xfId="5" applyFont="1" applyFill="1" applyBorder="1"/>
    <xf numFmtId="166" fontId="25" fillId="0" borderId="4" xfId="17" applyNumberFormat="1" applyFont="1" applyFill="1" applyBorder="1"/>
    <xf numFmtId="43" fontId="25" fillId="0" borderId="4" xfId="17" applyFont="1" applyFill="1" applyBorder="1"/>
    <xf numFmtId="43" fontId="20" fillId="0" borderId="4" xfId="5" applyNumberFormat="1" applyFill="1" applyBorder="1"/>
    <xf numFmtId="2" fontId="20" fillId="0" borderId="4" xfId="5" applyNumberFormat="1" applyFill="1" applyBorder="1"/>
    <xf numFmtId="43" fontId="22" fillId="0" borderId="4" xfId="17" applyFont="1" applyFill="1" applyBorder="1"/>
    <xf numFmtId="43" fontId="0" fillId="0" borderId="4" xfId="17" applyFont="1" applyFill="1" applyBorder="1"/>
    <xf numFmtId="0" fontId="20" fillId="0" borderId="4" xfId="5" applyFill="1" applyBorder="1" applyAlignment="1">
      <alignment horizontal="center"/>
    </xf>
    <xf numFmtId="2" fontId="20" fillId="0" borderId="8" xfId="5" applyNumberFormat="1" applyFill="1" applyBorder="1"/>
    <xf numFmtId="43" fontId="20" fillId="0" borderId="0" xfId="17" applyFont="1" applyFill="1" applyBorder="1"/>
    <xf numFmtId="43" fontId="0" fillId="0" borderId="0" xfId="17" applyFont="1" applyFill="1" applyBorder="1"/>
    <xf numFmtId="43" fontId="20" fillId="0" borderId="0" xfId="5" applyNumberFormat="1" applyFill="1" applyBorder="1"/>
    <xf numFmtId="0" fontId="24" fillId="0" borderId="0" xfId="5" applyFont="1" applyFill="1" applyBorder="1"/>
    <xf numFmtId="43" fontId="24" fillId="0" borderId="0" xfId="5" applyNumberFormat="1" applyFont="1" applyFill="1" applyBorder="1"/>
    <xf numFmtId="0" fontId="25" fillId="0" borderId="0" xfId="5" applyFont="1" applyFill="1" applyBorder="1"/>
    <xf numFmtId="2" fontId="24" fillId="0" borderId="0" xfId="5" applyNumberFormat="1" applyFont="1" applyFill="1" applyBorder="1"/>
    <xf numFmtId="2" fontId="22" fillId="0" borderId="0" xfId="5" applyNumberFormat="1" applyFont="1" applyFill="1" applyBorder="1"/>
    <xf numFmtId="2" fontId="22" fillId="0" borderId="0" xfId="5" applyNumberFormat="1" applyFont="1" applyFill="1"/>
    <xf numFmtId="0" fontId="26" fillId="0" borderId="0" xfId="5" applyFont="1" applyFill="1"/>
    <xf numFmtId="0" fontId="27" fillId="0" borderId="0" xfId="5" applyFont="1" applyFill="1"/>
    <xf numFmtId="2" fontId="27" fillId="0" borderId="0" xfId="5" applyNumberFormat="1" applyFont="1" applyFill="1"/>
    <xf numFmtId="2" fontId="26" fillId="0" borderId="0" xfId="5" applyNumberFormat="1" applyFont="1" applyFill="1"/>
    <xf numFmtId="0" fontId="27" fillId="0" borderId="0" xfId="5" applyFont="1" applyFill="1" applyBorder="1"/>
    <xf numFmtId="0" fontId="26" fillId="0" borderId="0" xfId="5" applyFont="1" applyFill="1" applyBorder="1" applyAlignment="1">
      <alignment horizontal="center"/>
    </xf>
    <xf numFmtId="0" fontId="27" fillId="0" borderId="0" xfId="5" applyFont="1" applyFill="1" applyAlignment="1">
      <alignment horizontal="center"/>
    </xf>
    <xf numFmtId="0" fontId="27" fillId="0" borderId="3" xfId="5" applyFont="1" applyFill="1" applyBorder="1" applyAlignment="1"/>
    <xf numFmtId="0" fontId="22" fillId="0" borderId="3" xfId="5" applyFont="1" applyFill="1" applyBorder="1" applyAlignment="1"/>
    <xf numFmtId="0" fontId="24" fillId="0" borderId="8" xfId="5" applyFont="1" applyFill="1" applyBorder="1" applyAlignment="1"/>
    <xf numFmtId="0" fontId="24" fillId="0" borderId="10" xfId="5" applyFont="1" applyFill="1" applyBorder="1" applyAlignment="1"/>
    <xf numFmtId="0" fontId="20" fillId="0" borderId="7" xfId="5" applyFill="1" applyBorder="1" applyAlignment="1">
      <alignment horizontal="center" wrapText="1"/>
    </xf>
    <xf numFmtId="0" fontId="20" fillId="0" borderId="0" xfId="5" applyFill="1" applyAlignment="1">
      <alignment wrapText="1"/>
    </xf>
    <xf numFmtId="166" fontId="20" fillId="0" borderId="4" xfId="17" applyNumberFormat="1" applyFont="1" applyFill="1" applyBorder="1"/>
    <xf numFmtId="43" fontId="25" fillId="0" borderId="4" xfId="5" applyNumberFormat="1" applyFont="1" applyFill="1" applyBorder="1"/>
    <xf numFmtId="2" fontId="20" fillId="0" borderId="0" xfId="5" applyNumberFormat="1" applyFill="1"/>
    <xf numFmtId="166" fontId="20" fillId="0" borderId="0" xfId="5" applyNumberFormat="1" applyFill="1"/>
    <xf numFmtId="4" fontId="25" fillId="0" borderId="4" xfId="5" applyNumberFormat="1" applyFont="1" applyFill="1" applyBorder="1"/>
    <xf numFmtId="9" fontId="24" fillId="0" borderId="4" xfId="5" applyNumberFormat="1" applyFont="1" applyFill="1" applyBorder="1"/>
    <xf numFmtId="0" fontId="28" fillId="0" borderId="4" xfId="5" applyFont="1" applyFill="1" applyBorder="1" applyAlignment="1">
      <alignment wrapText="1"/>
    </xf>
    <xf numFmtId="0" fontId="29" fillId="0" borderId="4" xfId="5" applyFont="1" applyFill="1" applyBorder="1"/>
    <xf numFmtId="2" fontId="20" fillId="0" borderId="0" xfId="5" applyNumberFormat="1" applyFill="1" applyBorder="1"/>
    <xf numFmtId="0" fontId="29" fillId="0" borderId="0" xfId="5" applyFont="1" applyFill="1" applyBorder="1"/>
    <xf numFmtId="0" fontId="20" fillId="0" borderId="0" xfId="5" applyFont="1" applyFill="1" applyBorder="1"/>
    <xf numFmtId="43" fontId="25" fillId="0" borderId="0" xfId="17" applyFont="1" applyFill="1" applyBorder="1"/>
    <xf numFmtId="43" fontId="22" fillId="0" borderId="0" xfId="17" applyFont="1" applyFill="1" applyBorder="1"/>
    <xf numFmtId="0" fontId="20" fillId="0" borderId="0" xfId="5" applyFill="1" applyBorder="1" applyAlignment="1">
      <alignment horizontal="center"/>
    </xf>
    <xf numFmtId="43" fontId="20" fillId="0" borderId="0" xfId="5" applyNumberFormat="1" applyFill="1"/>
    <xf numFmtId="0" fontId="30" fillId="0" borderId="0" xfId="5" applyFont="1" applyFill="1"/>
    <xf numFmtId="0" fontId="20" fillId="0" borderId="0" xfId="5" applyFill="1" applyBorder="1" applyAlignment="1"/>
    <xf numFmtId="43" fontId="15" fillId="8" borderId="4" xfId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>
      <alignment vertical="top" wrapText="1"/>
    </xf>
    <xf numFmtId="43" fontId="1" fillId="5" borderId="4" xfId="0" applyNumberFormat="1" applyFont="1" applyFill="1" applyBorder="1"/>
    <xf numFmtId="43" fontId="4" fillId="0" borderId="4" xfId="1" applyFont="1" applyBorder="1" applyAlignment="1">
      <alignment vertical="top" wrapText="1"/>
    </xf>
    <xf numFmtId="43" fontId="4" fillId="0" borderId="4" xfId="0" applyNumberFormat="1" applyFont="1" applyFill="1" applyBorder="1" applyAlignment="1">
      <alignment horizontal="center"/>
    </xf>
    <xf numFmtId="167" fontId="1" fillId="0" borderId="4" xfId="1" applyNumberFormat="1" applyFont="1" applyBorder="1" applyAlignment="1">
      <alignment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43" fontId="4" fillId="9" borderId="4" xfId="1" applyFont="1" applyFill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justify" vertical="top" wrapText="1"/>
    </xf>
    <xf numFmtId="43" fontId="4" fillId="4" borderId="4" xfId="0" applyNumberFormat="1" applyFont="1" applyFill="1" applyBorder="1"/>
    <xf numFmtId="0" fontId="4" fillId="4" borderId="4" xfId="0" applyFont="1" applyFill="1" applyBorder="1"/>
    <xf numFmtId="49" fontId="4" fillId="9" borderId="4" xfId="0" applyNumberFormat="1" applyFont="1" applyFill="1" applyBorder="1" applyAlignment="1">
      <alignment horizontal="center" vertical="top" wrapText="1"/>
    </xf>
    <xf numFmtId="43" fontId="1" fillId="0" borderId="4" xfId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justify" vertical="top"/>
    </xf>
    <xf numFmtId="43" fontId="6" fillId="0" borderId="4" xfId="1" applyFont="1" applyFill="1" applyBorder="1" applyAlignment="1">
      <alignment horizontal="center" wrapText="1"/>
    </xf>
    <xf numFmtId="0" fontId="10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49" fontId="4" fillId="4" borderId="4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1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/>
    <xf numFmtId="49" fontId="4" fillId="4" borderId="19" xfId="0" applyNumberFormat="1" applyFont="1" applyFill="1" applyBorder="1" applyAlignment="1">
      <alignment horizontal="justify" vertical="top" wrapText="1"/>
    </xf>
    <xf numFmtId="43" fontId="4" fillId="4" borderId="19" xfId="0" applyNumberFormat="1" applyFont="1" applyFill="1" applyBorder="1"/>
    <xf numFmtId="0" fontId="4" fillId="4" borderId="19" xfId="0" applyFont="1" applyFill="1" applyBorder="1"/>
    <xf numFmtId="43" fontId="4" fillId="4" borderId="20" xfId="0" applyNumberFormat="1" applyFont="1" applyFill="1" applyBorder="1"/>
    <xf numFmtId="43" fontId="4" fillId="0" borderId="4" xfId="1" applyFont="1" applyBorder="1" applyAlignment="1">
      <alignment horizontal="center" wrapText="1"/>
    </xf>
    <xf numFmtId="0" fontId="1" fillId="0" borderId="4" xfId="0" applyFont="1" applyBorder="1" applyAlignment="1">
      <alignment vertical="center" wrapText="1"/>
    </xf>
    <xf numFmtId="0" fontId="1" fillId="2" borderId="11" xfId="0" applyFont="1" applyFill="1" applyBorder="1"/>
    <xf numFmtId="0" fontId="1" fillId="2" borderId="14" xfId="0" applyFont="1" applyFill="1" applyBorder="1"/>
    <xf numFmtId="0" fontId="0" fillId="0" borderId="0" xfId="0" applyAlignment="1">
      <alignment horizontal="left"/>
    </xf>
    <xf numFmtId="0" fontId="10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7" fillId="0" borderId="0" xfId="1" applyFont="1"/>
    <xf numFmtId="43" fontId="4" fillId="0" borderId="4" xfId="0" applyNumberFormat="1" applyFont="1" applyBorder="1"/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32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3" fontId="1" fillId="0" borderId="0" xfId="0" applyNumberFormat="1" applyFont="1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top" wrapText="1"/>
    </xf>
    <xf numFmtId="43" fontId="1" fillId="0" borderId="0" xfId="0" applyNumberFormat="1" applyFont="1" applyBorder="1" applyAlignment="1">
      <alignment horizontal="center" vertical="top" wrapText="1"/>
    </xf>
    <xf numFmtId="43" fontId="4" fillId="0" borderId="0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justify"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 horizontal="left" vertical="top"/>
    </xf>
    <xf numFmtId="49" fontId="37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36" fillId="0" borderId="0" xfId="0" applyFont="1" applyAlignment="1">
      <alignment horizontal="left" vertical="top"/>
    </xf>
    <xf numFmtId="0" fontId="38" fillId="0" borderId="0" xfId="0" applyFont="1" applyAlignment="1">
      <alignment horizontal="right" vertical="top"/>
    </xf>
    <xf numFmtId="0" fontId="19" fillId="0" borderId="0" xfId="0" applyFont="1"/>
    <xf numFmtId="49" fontId="19" fillId="0" borderId="0" xfId="0" applyNumberFormat="1" applyFont="1" applyAlignment="1">
      <alignment horizontal="left" vertical="top"/>
    </xf>
    <xf numFmtId="0" fontId="19" fillId="0" borderId="0" xfId="0" applyFont="1" applyBorder="1"/>
    <xf numFmtId="0" fontId="19" fillId="0" borderId="0" xfId="0" applyFont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 wrapText="1"/>
    </xf>
    <xf numFmtId="0" fontId="19" fillId="0" borderId="3" xfId="0" applyFont="1" applyBorder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3" xfId="0" applyFont="1" applyBorder="1" applyAlignment="1">
      <alignment horizontal="right" vertical="top"/>
    </xf>
    <xf numFmtId="0" fontId="19" fillId="0" borderId="5" xfId="0" applyFont="1" applyBorder="1"/>
    <xf numFmtId="0" fontId="19" fillId="0" borderId="5" xfId="0" applyFont="1" applyBorder="1" applyAlignment="1">
      <alignment horizontal="right" vertical="top"/>
    </xf>
    <xf numFmtId="0" fontId="39" fillId="0" borderId="5" xfId="0" applyFont="1" applyBorder="1" applyAlignment="1">
      <alignment horizontal="center" vertical="top"/>
    </xf>
    <xf numFmtId="0" fontId="19" fillId="0" borderId="0" xfId="0" applyFont="1" applyBorder="1" applyAlignment="1">
      <alignment horizontal="right" vertical="top"/>
    </xf>
    <xf numFmtId="0" fontId="39" fillId="0" borderId="0" xfId="0" applyFont="1" applyAlignment="1">
      <alignment horizontal="center" vertical="top"/>
    </xf>
    <xf numFmtId="49" fontId="39" fillId="0" borderId="0" xfId="0" applyNumberFormat="1" applyFont="1" applyAlignment="1">
      <alignment horizontal="left" vertical="top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top"/>
    </xf>
    <xf numFmtId="49" fontId="37" fillId="0" borderId="4" xfId="0" applyNumberFormat="1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left" vertical="top" wrapText="1"/>
    </xf>
    <xf numFmtId="0" fontId="37" fillId="0" borderId="4" xfId="0" applyFont="1" applyBorder="1" applyAlignment="1">
      <alignment horizontal="left" vertical="top" wrapText="1"/>
    </xf>
    <xf numFmtId="0" fontId="37" fillId="0" borderId="4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/>
    </xf>
    <xf numFmtId="0" fontId="43" fillId="0" borderId="4" xfId="0" applyFont="1" applyBorder="1" applyAlignment="1">
      <alignment horizontal="right" vertical="top" wrapText="1"/>
    </xf>
    <xf numFmtId="0" fontId="43" fillId="0" borderId="4" xfId="0" applyFont="1" applyBorder="1" applyAlignment="1">
      <alignment horizontal="right" vertical="top"/>
    </xf>
    <xf numFmtId="0" fontId="38" fillId="0" borderId="4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right" vertical="top" wrapText="1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/>
    </xf>
    <xf numFmtId="0" fontId="43" fillId="0" borderId="0" xfId="0" applyFont="1" applyAlignment="1">
      <alignment horizontal="right" vertical="top"/>
    </xf>
    <xf numFmtId="43" fontId="46" fillId="0" borderId="4" xfId="1" applyFont="1" applyBorder="1" applyAlignment="1">
      <alignment vertical="top" wrapText="1"/>
    </xf>
    <xf numFmtId="2" fontId="0" fillId="0" borderId="0" xfId="0" applyNumberFormat="1"/>
    <xf numFmtId="0" fontId="1" fillId="0" borderId="4" xfId="0" applyFont="1" applyBorder="1" applyAlignment="1"/>
    <xf numFmtId="2" fontId="4" fillId="0" borderId="0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/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3" fontId="1" fillId="0" borderId="7" xfId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top" wrapText="1"/>
    </xf>
    <xf numFmtId="0" fontId="1" fillId="2" borderId="4" xfId="0" applyFont="1" applyFill="1" applyBorder="1" applyAlignment="1">
      <alignment horizontal="justify" vertical="top" wrapText="1"/>
    </xf>
    <xf numFmtId="43" fontId="1" fillId="0" borderId="6" xfId="1" applyFont="1" applyBorder="1" applyAlignment="1">
      <alignment horizontal="center" vertical="top" wrapText="1"/>
    </xf>
    <xf numFmtId="43" fontId="1" fillId="0" borderId="7" xfId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6" fontId="4" fillId="5" borderId="21" xfId="0" applyNumberFormat="1" applyFont="1" applyFill="1" applyBorder="1" applyAlignment="1">
      <alignment horizontal="justify" vertical="top" wrapText="1"/>
    </xf>
    <xf numFmtId="0" fontId="4" fillId="5" borderId="22" xfId="0" applyFont="1" applyFill="1" applyBorder="1" applyAlignment="1">
      <alignment horizontal="justify" vertical="top" wrapText="1"/>
    </xf>
    <xf numFmtId="0" fontId="4" fillId="5" borderId="23" xfId="0" applyFont="1" applyFill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4" fillId="4" borderId="18" xfId="0" applyFont="1" applyFill="1" applyBorder="1" applyAlignment="1">
      <alignment horizontal="justify" vertical="top" wrapText="1"/>
    </xf>
    <xf numFmtId="0" fontId="4" fillId="4" borderId="19" xfId="0" applyFont="1" applyFill="1" applyBorder="1" applyAlignment="1">
      <alignment horizontal="justify" vertical="top" wrapText="1"/>
    </xf>
    <xf numFmtId="0" fontId="4" fillId="4" borderId="4" xfId="0" applyFont="1" applyFill="1" applyBorder="1" applyAlignment="1">
      <alignment horizontal="justify" vertical="top" wrapText="1"/>
    </xf>
    <xf numFmtId="0" fontId="4" fillId="5" borderId="4" xfId="0" applyFont="1" applyFill="1" applyBorder="1" applyAlignment="1">
      <alignment horizontal="justify" vertical="top" wrapText="1"/>
    </xf>
    <xf numFmtId="0" fontId="4" fillId="5" borderId="8" xfId="0" applyFont="1" applyFill="1" applyBorder="1" applyAlignment="1">
      <alignment horizontal="justify" vertical="top" wrapText="1"/>
    </xf>
    <xf numFmtId="0" fontId="4" fillId="5" borderId="21" xfId="0" applyFont="1" applyFill="1" applyBorder="1" applyAlignment="1">
      <alignment horizontal="left" vertical="top" wrapText="1"/>
    </xf>
    <xf numFmtId="0" fontId="4" fillId="5" borderId="22" xfId="0" applyFont="1" applyFill="1" applyBorder="1" applyAlignment="1">
      <alignment horizontal="left" vertical="top" wrapText="1"/>
    </xf>
    <xf numFmtId="0" fontId="4" fillId="5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justify" vertical="top" wrapText="1"/>
    </xf>
    <xf numFmtId="0" fontId="4" fillId="5" borderId="19" xfId="0" applyFont="1" applyFill="1" applyBorder="1" applyAlignment="1">
      <alignment horizontal="justify" vertical="top" wrapText="1"/>
    </xf>
    <xf numFmtId="0" fontId="4" fillId="5" borderId="21" xfId="0" applyFont="1" applyFill="1" applyBorder="1" applyAlignment="1">
      <alignment horizontal="justify" vertical="top" wrapText="1"/>
    </xf>
    <xf numFmtId="0" fontId="1" fillId="2" borderId="6" xfId="0" applyFont="1" applyFill="1" applyBorder="1" applyAlignment="1">
      <alignment horizontal="justify" vertical="top" wrapText="1"/>
    </xf>
    <xf numFmtId="0" fontId="14" fillId="5" borderId="18" xfId="0" applyFont="1" applyFill="1" applyBorder="1" applyAlignment="1">
      <alignment horizontal="justify" vertical="top" wrapText="1"/>
    </xf>
    <xf numFmtId="0" fontId="14" fillId="5" borderId="19" xfId="0" applyFont="1" applyFill="1" applyBorder="1" applyAlignment="1">
      <alignment horizontal="justify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/>
    </xf>
    <xf numFmtId="0" fontId="6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4" fillId="9" borderId="4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14" fontId="16" fillId="4" borderId="4" xfId="0" applyNumberFormat="1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3" borderId="5" xfId="0" applyFont="1" applyFill="1" applyBorder="1" applyAlignment="1">
      <alignment horizontal="justify" vertical="top" wrapText="1"/>
    </xf>
    <xf numFmtId="0" fontId="12" fillId="3" borderId="3" xfId="0" applyFont="1" applyFill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 wrapText="1"/>
    </xf>
    <xf numFmtId="0" fontId="4" fillId="7" borderId="4" xfId="0" applyFont="1" applyFill="1" applyBorder="1" applyAlignment="1">
      <alignment horizontal="justify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justify" vertical="top" wrapText="1"/>
    </xf>
    <xf numFmtId="0" fontId="4" fillId="5" borderId="10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2" borderId="8" xfId="0" applyFont="1" applyFill="1" applyBorder="1" applyAlignment="1">
      <alignment horizontal="justify" vertical="top" wrapText="1"/>
    </xf>
    <xf numFmtId="0" fontId="1" fillId="2" borderId="9" xfId="0" applyFont="1" applyFill="1" applyBorder="1" applyAlignment="1">
      <alignment horizontal="justify" vertical="top" wrapText="1"/>
    </xf>
    <xf numFmtId="0" fontId="1" fillId="2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4" fillId="5" borderId="8" xfId="0" applyFont="1" applyFill="1" applyBorder="1" applyAlignment="1">
      <alignment horizontal="justify" vertical="top"/>
    </xf>
    <xf numFmtId="0" fontId="4" fillId="5" borderId="9" xfId="0" applyFont="1" applyFill="1" applyBorder="1" applyAlignment="1">
      <alignment horizontal="justify" vertical="top"/>
    </xf>
    <xf numFmtId="0" fontId="4" fillId="5" borderId="10" xfId="0" applyFont="1" applyFill="1" applyBorder="1" applyAlignment="1">
      <alignment horizontal="justify" vertical="top"/>
    </xf>
    <xf numFmtId="0" fontId="4" fillId="6" borderId="8" xfId="0" applyFont="1" applyFill="1" applyBorder="1" applyAlignment="1">
      <alignment horizontal="justify" vertical="top" wrapText="1"/>
    </xf>
    <xf numFmtId="0" fontId="4" fillId="6" borderId="9" xfId="0" applyFont="1" applyFill="1" applyBorder="1" applyAlignment="1">
      <alignment horizontal="justify" vertical="top" wrapText="1"/>
    </xf>
    <xf numFmtId="0" fontId="4" fillId="6" borderId="10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14" fillId="5" borderId="4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65" fontId="10" fillId="0" borderId="4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164" fontId="10" fillId="0" borderId="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3" fillId="0" borderId="4" xfId="2" applyBorder="1" applyAlignment="1" applyProtection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6" fillId="8" borderId="4" xfId="0" applyFont="1" applyFill="1" applyBorder="1" applyAlignment="1">
      <alignment horizontal="left" wrapText="1"/>
    </xf>
    <xf numFmtId="0" fontId="35" fillId="3" borderId="4" xfId="0" applyFont="1" applyFill="1" applyBorder="1" applyAlignment="1">
      <alignment horizontal="left" vertical="center" wrapText="1"/>
    </xf>
    <xf numFmtId="0" fontId="32" fillId="8" borderId="4" xfId="0" applyFont="1" applyFill="1" applyBorder="1" applyAlignment="1">
      <alignment horizontal="left" wrapText="1"/>
    </xf>
    <xf numFmtId="0" fontId="32" fillId="8" borderId="8" xfId="0" applyFont="1" applyFill="1" applyBorder="1" applyAlignment="1">
      <alignment horizontal="left" wrapText="1"/>
    </xf>
    <xf numFmtId="0" fontId="32" fillId="8" borderId="10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6" fillId="8" borderId="8" xfId="0" applyFont="1" applyFill="1" applyBorder="1" applyAlignment="1">
      <alignment horizontal="left" wrapText="1"/>
    </xf>
    <xf numFmtId="0" fontId="16" fillId="8" borderId="1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left" vertical="center" wrapText="1"/>
    </xf>
    <xf numFmtId="0" fontId="35" fillId="3" borderId="10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9" xfId="0" applyFont="1" applyBorder="1" applyAlignment="1">
      <alignment horizontal="left" vertical="top" wrapText="1"/>
    </xf>
    <xf numFmtId="49" fontId="11" fillId="0" borderId="3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0" fillId="0" borderId="10" xfId="0" applyBorder="1"/>
    <xf numFmtId="0" fontId="1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49" fontId="11" fillId="0" borderId="9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justify" wrapText="1"/>
    </xf>
    <xf numFmtId="49" fontId="11" fillId="0" borderId="3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2" fillId="0" borderId="0" xfId="5" applyFont="1" applyFill="1" applyBorder="1" applyAlignment="1">
      <alignment horizontal="center" wrapText="1"/>
    </xf>
    <xf numFmtId="0" fontId="20" fillId="0" borderId="3" xfId="5" applyFill="1" applyBorder="1" applyAlignment="1">
      <alignment horizontal="center"/>
    </xf>
    <xf numFmtId="0" fontId="24" fillId="0" borderId="8" xfId="5" applyFont="1" applyFill="1" applyBorder="1" applyAlignment="1"/>
    <xf numFmtId="0" fontId="20" fillId="0" borderId="10" xfId="5" applyFill="1" applyBorder="1" applyAlignment="1"/>
    <xf numFmtId="0" fontId="22" fillId="0" borderId="8" xfId="5" applyFont="1" applyFill="1" applyBorder="1" applyAlignment="1">
      <alignment horizontal="center" wrapText="1"/>
    </xf>
    <xf numFmtId="0" fontId="22" fillId="0" borderId="9" xfId="5" applyFont="1" applyFill="1" applyBorder="1" applyAlignment="1">
      <alignment horizontal="center" wrapText="1"/>
    </xf>
    <xf numFmtId="0" fontId="22" fillId="0" borderId="10" xfId="5" applyFont="1" applyFill="1" applyBorder="1" applyAlignment="1">
      <alignment horizontal="center" wrapText="1"/>
    </xf>
    <xf numFmtId="0" fontId="22" fillId="0" borderId="6" xfId="5" applyFont="1" applyFill="1" applyBorder="1" applyAlignment="1">
      <alignment horizontal="center" wrapText="1"/>
    </xf>
    <xf numFmtId="0" fontId="22" fillId="0" borderId="7" xfId="5" applyFont="1" applyFill="1" applyBorder="1" applyAlignment="1">
      <alignment horizontal="center" wrapText="1"/>
    </xf>
    <xf numFmtId="0" fontId="20" fillId="0" borderId="8" xfId="5" applyFill="1" applyBorder="1" applyAlignment="1">
      <alignment horizontal="center" wrapText="1"/>
    </xf>
    <xf numFmtId="0" fontId="20" fillId="0" borderId="9" xfId="5" applyFill="1" applyBorder="1" applyAlignment="1">
      <alignment horizontal="center" wrapText="1"/>
    </xf>
    <xf numFmtId="0" fontId="26" fillId="0" borderId="3" xfId="5" applyFont="1" applyFill="1" applyBorder="1" applyAlignment="1">
      <alignment horizontal="center"/>
    </xf>
    <xf numFmtId="0" fontId="27" fillId="0" borderId="0" xfId="5" applyFont="1" applyFill="1" applyAlignment="1">
      <alignment horizontal="center"/>
    </xf>
    <xf numFmtId="0" fontId="20" fillId="0" borderId="8" xfId="5" applyFill="1" applyBorder="1" applyAlignment="1">
      <alignment horizontal="center"/>
    </xf>
    <xf numFmtId="0" fontId="20" fillId="0" borderId="9" xfId="5" applyFill="1" applyBorder="1" applyAlignment="1">
      <alignment horizontal="center"/>
    </xf>
    <xf numFmtId="0" fontId="24" fillId="0" borderId="8" xfId="5" applyFont="1" applyFill="1" applyBorder="1" applyAlignment="1">
      <alignment horizontal="center" wrapText="1"/>
    </xf>
    <xf numFmtId="0" fontId="24" fillId="0" borderId="9" xfId="5" applyFont="1" applyFill="1" applyBorder="1" applyAlignment="1">
      <alignment horizontal="center" wrapText="1"/>
    </xf>
    <xf numFmtId="0" fontId="24" fillId="0" borderId="8" xfId="5" applyFont="1" applyFill="1" applyBorder="1" applyAlignment="1">
      <alignment horizontal="center"/>
    </xf>
    <xf numFmtId="0" fontId="24" fillId="0" borderId="9" xfId="5" applyFont="1" applyFill="1" applyBorder="1" applyAlignment="1">
      <alignment horizontal="center"/>
    </xf>
    <xf numFmtId="0" fontId="24" fillId="0" borderId="10" xfId="5" applyFont="1" applyFill="1" applyBorder="1" applyAlignment="1">
      <alignment horizontal="center"/>
    </xf>
    <xf numFmtId="0" fontId="22" fillId="0" borderId="12" xfId="5" applyFont="1" applyFill="1" applyBorder="1" applyAlignment="1">
      <alignment horizontal="center" wrapText="1"/>
    </xf>
    <xf numFmtId="0" fontId="22" fillId="0" borderId="16" xfId="5" applyFont="1" applyFill="1" applyBorder="1" applyAlignment="1">
      <alignment horizontal="center" wrapText="1"/>
    </xf>
    <xf numFmtId="0" fontId="22" fillId="0" borderId="4" xfId="5" applyFont="1" applyFill="1" applyBorder="1" applyAlignment="1">
      <alignment horizontal="center" wrapText="1"/>
    </xf>
    <xf numFmtId="0" fontId="20" fillId="0" borderId="0" xfId="5" applyFill="1" applyAlignment="1">
      <alignment horizontal="center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7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 wrapText="1"/>
    </xf>
    <xf numFmtId="49" fontId="37" fillId="0" borderId="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36" fillId="0" borderId="4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2" fontId="1" fillId="0" borderId="0" xfId="0" applyNumberFormat="1" applyFont="1"/>
  </cellXfs>
  <cellStyles count="20">
    <cellStyle name="Гиперссылка" xfId="2" builtinId="8"/>
    <cellStyle name="Обычный" xfId="0" builtinId="0"/>
    <cellStyle name="Обычный 2" xfId="3"/>
    <cellStyle name="Обычный 2 2" xfId="4"/>
    <cellStyle name="Обычный 2 2 2" xfId="18"/>
    <cellStyle name="Обычный 2 3" xfId="5"/>
    <cellStyle name="Обычный 2 4" xfId="19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  <cellStyle name="Финансовый" xfId="1" builtinId="3"/>
    <cellStyle name="Финансовый 2" xfId="13"/>
    <cellStyle name="Финансовый 3" xfId="14"/>
    <cellStyle name="Финансовый 4" xfId="15"/>
    <cellStyle name="Финансовый 5" xfId="16"/>
    <cellStyle name="Финансовый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F9FD7EA02B8ADD5F255E353239700CB9F3DDF91696FD30A5B934F62C43u975H" TargetMode="External"/><Relationship Id="rId1" Type="http://schemas.openxmlformats.org/officeDocument/2006/relationships/hyperlink" Target="consultantplus://offline/ref=F9FD7EA02B8ADD5F255E353239700CB9F3DDF91191FB30A5B934F62C43u975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2"/>
  <sheetViews>
    <sheetView tabSelected="1" view="pageBreakPreview" topLeftCell="A7" zoomScale="85" zoomScaleSheetLayoutView="85" workbookViewId="0">
      <selection activeCell="A37" sqref="A37:I37"/>
    </sheetView>
  </sheetViews>
  <sheetFormatPr defaultRowHeight="15"/>
  <cols>
    <col min="3" max="3" width="42.140625" customWidth="1"/>
    <col min="4" max="4" width="25" customWidth="1"/>
    <col min="5" max="5" width="16.42578125" customWidth="1"/>
    <col min="6" max="6" width="16.85546875" customWidth="1"/>
    <col min="7" max="7" width="14.7109375" customWidth="1"/>
    <col min="8" max="8" width="18.140625" customWidth="1"/>
    <col min="9" max="9" width="16.42578125" customWidth="1"/>
    <col min="10" max="10" width="1" style="97" customWidth="1"/>
    <col min="11" max="11" width="15.7109375" bestFit="1" customWidth="1"/>
    <col min="12" max="12" width="13.140625" bestFit="1" customWidth="1"/>
    <col min="13" max="13" width="14.7109375" bestFit="1" customWidth="1"/>
    <col min="14" max="15" width="13.140625" bestFit="1" customWidth="1"/>
  </cols>
  <sheetData>
    <row r="1" spans="1:10" ht="15.75" customHeight="1">
      <c r="H1" s="647" t="s">
        <v>682</v>
      </c>
      <c r="I1" s="647"/>
      <c r="J1" s="647"/>
    </row>
    <row r="2" spans="1:10" ht="19.5" customHeight="1">
      <c r="H2" s="647" t="s">
        <v>650</v>
      </c>
      <c r="I2" s="647"/>
      <c r="J2" s="647"/>
    </row>
    <row r="3" spans="1:10" ht="15.75" customHeight="1">
      <c r="H3" s="647" t="s">
        <v>651</v>
      </c>
      <c r="I3" s="647"/>
      <c r="J3" s="647"/>
    </row>
    <row r="4" spans="1:10" ht="76.5" customHeight="1">
      <c r="H4" s="648" t="s">
        <v>854</v>
      </c>
      <c r="I4" s="648"/>
      <c r="J4" s="648"/>
    </row>
    <row r="6" spans="1:10" ht="26.25" customHeight="1">
      <c r="A6" s="43"/>
      <c r="B6" s="43"/>
      <c r="C6" s="43"/>
      <c r="D6" s="157"/>
      <c r="E6" s="42"/>
      <c r="F6" s="42"/>
      <c r="G6" s="42"/>
      <c r="H6" s="42"/>
      <c r="I6" s="42"/>
    </row>
    <row r="7" spans="1:10" ht="15" customHeight="1">
      <c r="A7" s="1"/>
      <c r="B7" s="1"/>
      <c r="C7" s="1"/>
      <c r="D7" s="157"/>
      <c r="E7" s="2"/>
      <c r="F7" s="566" t="s">
        <v>329</v>
      </c>
      <c r="G7" s="566"/>
      <c r="H7" s="566"/>
      <c r="I7" s="1"/>
    </row>
    <row r="8" spans="1:10" ht="51.75" customHeight="1">
      <c r="A8" s="1"/>
      <c r="B8" s="1"/>
      <c r="C8" s="1"/>
      <c r="D8" s="157"/>
      <c r="E8" s="2"/>
      <c r="F8" s="567" t="s">
        <v>855</v>
      </c>
      <c r="G8" s="567"/>
      <c r="H8" s="567"/>
      <c r="I8" s="1"/>
    </row>
    <row r="9" spans="1:10" ht="33.75" customHeight="1" thickBot="1">
      <c r="A9" s="1"/>
      <c r="B9" s="1"/>
      <c r="C9" s="1"/>
      <c r="D9" s="157"/>
      <c r="E9" s="2"/>
      <c r="F9" s="568" t="s">
        <v>845</v>
      </c>
      <c r="G9" s="568"/>
      <c r="H9" s="568"/>
      <c r="I9" s="1"/>
    </row>
    <row r="10" spans="1:10">
      <c r="A10" s="1"/>
      <c r="B10" s="1"/>
      <c r="C10" s="1"/>
      <c r="D10" s="157"/>
      <c r="E10" s="2"/>
      <c r="F10" s="645" t="s">
        <v>0</v>
      </c>
      <c r="G10" s="645"/>
      <c r="H10" s="645"/>
      <c r="I10" s="1"/>
    </row>
    <row r="11" spans="1:10" ht="15.75" thickBot="1">
      <c r="A11" s="1"/>
      <c r="B11" s="1"/>
      <c r="C11" s="1"/>
      <c r="D11" s="157"/>
      <c r="E11" s="2"/>
      <c r="F11" s="376"/>
      <c r="G11" s="569" t="s">
        <v>846</v>
      </c>
      <c r="H11" s="569"/>
      <c r="I11" s="1"/>
    </row>
    <row r="12" spans="1:10" ht="22.5" customHeight="1">
      <c r="A12" s="1"/>
      <c r="B12" s="1"/>
      <c r="C12" s="1"/>
      <c r="D12" s="157"/>
      <c r="E12" s="2"/>
      <c r="F12" s="377" t="s">
        <v>1</v>
      </c>
      <c r="G12" s="645" t="s">
        <v>2</v>
      </c>
      <c r="H12" s="645"/>
      <c r="I12" s="1"/>
    </row>
    <row r="13" spans="1:10">
      <c r="A13" s="1"/>
      <c r="B13" s="1"/>
      <c r="C13" s="1"/>
      <c r="D13" s="157"/>
      <c r="E13" s="2"/>
      <c r="F13" s="646" t="s">
        <v>856</v>
      </c>
      <c r="G13" s="646"/>
      <c r="H13" s="646"/>
      <c r="I13" s="1"/>
    </row>
    <row r="14" spans="1:10" ht="18.75" customHeight="1">
      <c r="A14" s="571" t="s">
        <v>3</v>
      </c>
      <c r="B14" s="571"/>
      <c r="C14" s="571"/>
      <c r="D14" s="571"/>
      <c r="E14" s="571"/>
      <c r="F14" s="571"/>
      <c r="G14" s="571"/>
      <c r="H14" s="571"/>
      <c r="I14" s="1"/>
    </row>
    <row r="15" spans="1:10" ht="37.5" customHeight="1">
      <c r="A15" s="572" t="s">
        <v>632</v>
      </c>
      <c r="B15" s="572"/>
      <c r="C15" s="572"/>
      <c r="D15" s="572"/>
      <c r="E15" s="572"/>
      <c r="F15" s="572"/>
      <c r="G15" s="572"/>
      <c r="H15" s="572"/>
      <c r="I15" s="21"/>
    </row>
    <row r="16" spans="1:10" ht="18.75">
      <c r="A16" s="22"/>
      <c r="B16" s="22"/>
      <c r="C16" s="22"/>
      <c r="D16" s="158"/>
      <c r="E16" s="22"/>
      <c r="F16" s="22"/>
      <c r="G16" s="23"/>
      <c r="H16" s="24" t="s">
        <v>4</v>
      </c>
      <c r="I16" s="21"/>
    </row>
    <row r="17" spans="1:9" ht="18.75">
      <c r="A17" s="22"/>
      <c r="B17" s="22"/>
      <c r="C17" s="22"/>
      <c r="D17" s="158"/>
      <c r="E17" s="22"/>
      <c r="F17" s="22"/>
      <c r="G17" s="25" t="s">
        <v>5</v>
      </c>
      <c r="H17" s="564"/>
      <c r="I17" s="564"/>
    </row>
    <row r="18" spans="1:9" ht="15" customHeight="1">
      <c r="A18" s="573" t="s">
        <v>857</v>
      </c>
      <c r="B18" s="573"/>
      <c r="C18" s="573"/>
      <c r="D18" s="573"/>
      <c r="E18" s="573"/>
      <c r="F18" s="573"/>
      <c r="G18" s="25" t="s">
        <v>6</v>
      </c>
      <c r="H18" s="574">
        <v>43024</v>
      </c>
      <c r="I18" s="575"/>
    </row>
    <row r="19" spans="1:9">
      <c r="A19" s="23"/>
      <c r="B19" s="23"/>
      <c r="C19" s="23"/>
      <c r="D19" s="23"/>
      <c r="E19" s="23"/>
      <c r="F19" s="23"/>
      <c r="G19" s="21"/>
      <c r="H19" s="564"/>
      <c r="I19" s="564"/>
    </row>
    <row r="20" spans="1:9">
      <c r="A20" s="21"/>
      <c r="B20" s="21"/>
      <c r="C20" s="21"/>
      <c r="D20" s="156"/>
      <c r="E20" s="26"/>
      <c r="F20" s="21"/>
      <c r="G20" s="25"/>
      <c r="H20" s="564"/>
      <c r="I20" s="564"/>
    </row>
    <row r="21" spans="1:9">
      <c r="A21" s="563" t="s">
        <v>7</v>
      </c>
      <c r="B21" s="563"/>
      <c r="C21" s="563"/>
      <c r="D21" s="156"/>
      <c r="E21" s="580" t="s">
        <v>159</v>
      </c>
      <c r="F21" s="580"/>
      <c r="G21" s="25" t="s">
        <v>8</v>
      </c>
      <c r="H21" s="565">
        <v>44595170</v>
      </c>
      <c r="I21" s="565"/>
    </row>
    <row r="22" spans="1:9">
      <c r="A22" s="563"/>
      <c r="B22" s="563"/>
      <c r="C22" s="563"/>
      <c r="D22" s="156"/>
      <c r="E22" s="580"/>
      <c r="F22" s="580"/>
      <c r="G22" s="21"/>
      <c r="H22" s="570"/>
      <c r="I22" s="570"/>
    </row>
    <row r="23" spans="1:9" ht="21" customHeight="1">
      <c r="A23" s="563"/>
      <c r="B23" s="563"/>
      <c r="C23" s="563"/>
      <c r="D23" s="156"/>
      <c r="E23" s="580"/>
      <c r="F23" s="580"/>
      <c r="G23" s="21"/>
      <c r="H23" s="570"/>
      <c r="I23" s="570"/>
    </row>
    <row r="24" spans="1:9" ht="8.25" customHeight="1">
      <c r="A24" s="563"/>
      <c r="B24" s="563"/>
      <c r="C24" s="563"/>
      <c r="D24" s="156"/>
      <c r="E24" s="581"/>
      <c r="F24" s="581"/>
      <c r="G24" s="27"/>
      <c r="H24" s="564"/>
      <c r="I24" s="564"/>
    </row>
    <row r="25" spans="1:9">
      <c r="A25" s="563" t="s">
        <v>9</v>
      </c>
      <c r="B25" s="563"/>
      <c r="C25" s="563"/>
      <c r="D25" s="156"/>
      <c r="E25" s="28" t="s">
        <v>127</v>
      </c>
      <c r="F25" s="29">
        <v>243401001</v>
      </c>
      <c r="G25" s="24"/>
      <c r="H25" s="564"/>
      <c r="I25" s="564"/>
    </row>
    <row r="26" spans="1:9">
      <c r="A26" s="563" t="s">
        <v>158</v>
      </c>
      <c r="B26" s="563"/>
      <c r="C26" s="563"/>
      <c r="D26" s="156"/>
      <c r="E26" s="26"/>
      <c r="F26" s="26"/>
      <c r="G26" s="25" t="s">
        <v>10</v>
      </c>
      <c r="H26" s="565">
        <v>383</v>
      </c>
      <c r="I26" s="565"/>
    </row>
    <row r="27" spans="1:9" ht="44.25" customHeight="1">
      <c r="A27" s="560" t="s">
        <v>11</v>
      </c>
      <c r="B27" s="560"/>
      <c r="C27" s="560"/>
      <c r="D27" s="157"/>
      <c r="E27" s="582" t="s">
        <v>124</v>
      </c>
      <c r="F27" s="582"/>
      <c r="G27" s="5"/>
      <c r="H27" s="5"/>
      <c r="I27" s="1"/>
    </row>
    <row r="28" spans="1:9" ht="8.25" customHeight="1">
      <c r="A28" s="560"/>
      <c r="B28" s="560"/>
      <c r="C28" s="560"/>
      <c r="D28" s="157"/>
      <c r="E28" s="582"/>
      <c r="F28" s="582"/>
      <c r="G28" s="5"/>
      <c r="H28" s="5"/>
      <c r="I28" s="1"/>
    </row>
    <row r="29" spans="1:9" hidden="1">
      <c r="A29" s="560"/>
      <c r="B29" s="560"/>
      <c r="C29" s="560"/>
      <c r="D29" s="157"/>
      <c r="E29" s="583"/>
      <c r="F29" s="583"/>
      <c r="G29" s="5"/>
      <c r="H29" s="5"/>
      <c r="I29" s="1"/>
    </row>
    <row r="30" spans="1:9" ht="29.25" customHeight="1">
      <c r="A30" s="560" t="s">
        <v>12</v>
      </c>
      <c r="B30" s="560"/>
      <c r="C30" s="560"/>
      <c r="D30" s="157"/>
      <c r="E30" s="584" t="s">
        <v>126</v>
      </c>
      <c r="F30" s="584"/>
      <c r="G30" s="1"/>
      <c r="H30" s="1"/>
      <c r="I30" s="1"/>
    </row>
    <row r="31" spans="1:9" ht="2.25" customHeight="1">
      <c r="A31" s="560"/>
      <c r="B31" s="560"/>
      <c r="C31" s="560"/>
      <c r="D31" s="157"/>
      <c r="E31" s="585"/>
      <c r="F31" s="585"/>
      <c r="G31" s="1"/>
      <c r="H31" s="1"/>
      <c r="I31" s="1"/>
    </row>
    <row r="32" spans="1:9" hidden="1">
      <c r="A32" s="560"/>
      <c r="B32" s="560"/>
      <c r="C32" s="560"/>
      <c r="D32" s="157"/>
      <c r="E32" s="1"/>
      <c r="F32" s="1"/>
      <c r="G32" s="1"/>
      <c r="H32" s="1"/>
      <c r="I32" s="1"/>
    </row>
    <row r="33" spans="1:9">
      <c r="A33" s="1"/>
      <c r="B33" s="1"/>
      <c r="C33" s="2"/>
      <c r="D33" s="160"/>
      <c r="E33" s="2"/>
      <c r="F33" s="2"/>
      <c r="G33" s="1"/>
      <c r="H33" s="1"/>
      <c r="I33" s="1"/>
    </row>
    <row r="34" spans="1:9">
      <c r="A34" s="559" t="s">
        <v>13</v>
      </c>
      <c r="B34" s="559"/>
      <c r="C34" s="559"/>
      <c r="D34" s="559"/>
      <c r="E34" s="559"/>
      <c r="F34" s="559"/>
      <c r="G34" s="559"/>
      <c r="H34" s="559"/>
      <c r="I34" s="1"/>
    </row>
    <row r="35" spans="1:9">
      <c r="A35" s="6"/>
      <c r="B35" s="6"/>
      <c r="C35" s="6"/>
      <c r="D35" s="6"/>
      <c r="E35" s="4"/>
      <c r="F35" s="6"/>
      <c r="G35" s="6"/>
      <c r="H35" s="6"/>
      <c r="I35" s="1"/>
    </row>
    <row r="36" spans="1:9" ht="18.75" customHeight="1">
      <c r="A36" s="560" t="s">
        <v>14</v>
      </c>
      <c r="B36" s="560"/>
      <c r="C36" s="560"/>
      <c r="D36" s="560"/>
      <c r="E36" s="560"/>
      <c r="F36" s="560"/>
      <c r="G36" s="560"/>
      <c r="H36" s="560"/>
      <c r="I36" s="560"/>
    </row>
    <row r="37" spans="1:9" ht="359.25" customHeight="1">
      <c r="A37" s="561" t="s">
        <v>128</v>
      </c>
      <c r="B37" s="561"/>
      <c r="C37" s="561"/>
      <c r="D37" s="561"/>
      <c r="E37" s="561"/>
      <c r="F37" s="561"/>
      <c r="G37" s="561"/>
      <c r="H37" s="561"/>
      <c r="I37" s="561"/>
    </row>
    <row r="38" spans="1:9" ht="18.75" customHeight="1">
      <c r="A38" s="560" t="s">
        <v>15</v>
      </c>
      <c r="B38" s="560"/>
      <c r="C38" s="560"/>
      <c r="D38" s="560"/>
      <c r="E38" s="560"/>
      <c r="F38" s="560"/>
      <c r="G38" s="560"/>
      <c r="H38" s="560"/>
      <c r="I38" s="560"/>
    </row>
    <row r="39" spans="1:9" ht="79.5" customHeight="1">
      <c r="A39" s="562" t="s">
        <v>129</v>
      </c>
      <c r="B39" s="562"/>
      <c r="C39" s="562"/>
      <c r="D39" s="562"/>
      <c r="E39" s="562"/>
      <c r="F39" s="562"/>
      <c r="G39" s="562"/>
      <c r="H39" s="562"/>
      <c r="I39" s="562"/>
    </row>
    <row r="40" spans="1:9" ht="49.5" customHeight="1">
      <c r="A40" s="560" t="s">
        <v>130</v>
      </c>
      <c r="B40" s="560"/>
      <c r="C40" s="560"/>
      <c r="D40" s="560"/>
      <c r="E40" s="560"/>
      <c r="F40" s="560"/>
      <c r="G40" s="560"/>
      <c r="H40" s="560"/>
      <c r="I40" s="560"/>
    </row>
    <row r="41" spans="1:9">
      <c r="A41" s="577" t="s">
        <v>16</v>
      </c>
      <c r="B41" s="577"/>
      <c r="C41" s="577"/>
      <c r="D41" s="577"/>
      <c r="E41" s="577"/>
      <c r="F41" s="577"/>
      <c r="G41" s="577"/>
      <c r="H41" s="577"/>
      <c r="I41" s="577"/>
    </row>
    <row r="42" spans="1:9">
      <c r="A42" s="578" t="s">
        <v>17</v>
      </c>
      <c r="B42" s="578"/>
      <c r="C42" s="578"/>
      <c r="D42" s="578"/>
      <c r="E42" s="578"/>
      <c r="F42" s="578"/>
      <c r="G42" s="578" t="s">
        <v>18</v>
      </c>
      <c r="H42" s="578"/>
      <c r="I42" s="578"/>
    </row>
    <row r="43" spans="1:9" ht="29.25" customHeight="1">
      <c r="A43" s="578"/>
      <c r="B43" s="578"/>
      <c r="C43" s="578"/>
      <c r="D43" s="578"/>
      <c r="E43" s="578"/>
      <c r="F43" s="578"/>
      <c r="G43" s="578" t="s">
        <v>224</v>
      </c>
      <c r="H43" s="578" t="s">
        <v>19</v>
      </c>
      <c r="I43" s="578"/>
    </row>
    <row r="44" spans="1:9">
      <c r="A44" s="578"/>
      <c r="B44" s="578"/>
      <c r="C44" s="578"/>
      <c r="D44" s="578"/>
      <c r="E44" s="578"/>
      <c r="F44" s="578"/>
      <c r="G44" s="578"/>
      <c r="H44" s="159" t="s">
        <v>161</v>
      </c>
      <c r="I44" s="155" t="s">
        <v>225</v>
      </c>
    </row>
    <row r="45" spans="1:9">
      <c r="A45" s="576" t="s">
        <v>20</v>
      </c>
      <c r="B45" s="576"/>
      <c r="C45" s="576"/>
      <c r="D45" s="576"/>
      <c r="E45" s="576"/>
      <c r="F45" s="576"/>
      <c r="G45" s="44">
        <f>G47+G53</f>
        <v>38825581.159999996</v>
      </c>
      <c r="H45" s="44">
        <f>H47+H53</f>
        <v>39291488.133919999</v>
      </c>
      <c r="I45" s="44">
        <f>I47+I53</f>
        <v>39762985.991527036</v>
      </c>
    </row>
    <row r="46" spans="1:9">
      <c r="A46" s="557" t="s">
        <v>21</v>
      </c>
      <c r="B46" s="557"/>
      <c r="C46" s="557"/>
      <c r="D46" s="557"/>
      <c r="E46" s="557"/>
      <c r="F46" s="557"/>
      <c r="G46" s="45"/>
      <c r="H46" s="45"/>
      <c r="I46" s="45"/>
    </row>
    <row r="47" spans="1:9" ht="30" customHeight="1">
      <c r="A47" s="557" t="s">
        <v>22</v>
      </c>
      <c r="B47" s="557"/>
      <c r="C47" s="557"/>
      <c r="D47" s="557"/>
      <c r="E47" s="557"/>
      <c r="F47" s="557"/>
      <c r="G47" s="45">
        <f>G49+G50+G51+G52</f>
        <v>32785983</v>
      </c>
      <c r="H47" s="45">
        <f>H49+H50+H51+H52</f>
        <v>33179414.796</v>
      </c>
      <c r="I47" s="45">
        <f>I49+I50+I51+I52</f>
        <v>33577567.773552001</v>
      </c>
    </row>
    <row r="48" spans="1:9">
      <c r="A48" s="557" t="s">
        <v>23</v>
      </c>
      <c r="B48" s="557"/>
      <c r="C48" s="557"/>
      <c r="D48" s="557"/>
      <c r="E48" s="557"/>
      <c r="F48" s="557"/>
      <c r="G48" s="45"/>
      <c r="H48" s="45"/>
      <c r="I48" s="45"/>
    </row>
    <row r="49" spans="1:9" ht="45" customHeight="1">
      <c r="A49" s="557" t="s">
        <v>24</v>
      </c>
      <c r="B49" s="557"/>
      <c r="C49" s="557"/>
      <c r="D49" s="557"/>
      <c r="E49" s="557"/>
      <c r="F49" s="557"/>
      <c r="G49" s="367">
        <f>32785983-G52</f>
        <v>14822479.039999999</v>
      </c>
      <c r="H49" s="45">
        <f>(G47*1.012)-H52</f>
        <v>15000348.788479999</v>
      </c>
      <c r="I49" s="45">
        <f>(H47*1.012)-I52</f>
        <v>15180352.973941758</v>
      </c>
    </row>
    <row r="50" spans="1:9" ht="50.25" customHeight="1">
      <c r="A50" s="557" t="s">
        <v>25</v>
      </c>
      <c r="B50" s="557"/>
      <c r="C50" s="557"/>
      <c r="D50" s="557"/>
      <c r="E50" s="557"/>
      <c r="F50" s="557"/>
      <c r="G50" s="367"/>
      <c r="H50" s="45"/>
      <c r="I50" s="45"/>
    </row>
    <row r="51" spans="1:9" ht="45" customHeight="1">
      <c r="A51" s="557" t="s">
        <v>26</v>
      </c>
      <c r="B51" s="557"/>
      <c r="C51" s="557"/>
      <c r="D51" s="557"/>
      <c r="E51" s="557"/>
      <c r="F51" s="557"/>
      <c r="G51" s="367"/>
      <c r="H51" s="45"/>
      <c r="I51" s="45"/>
    </row>
    <row r="52" spans="1:9" ht="30" customHeight="1">
      <c r="A52" s="557" t="s">
        <v>27</v>
      </c>
      <c r="B52" s="557"/>
      <c r="C52" s="557"/>
      <c r="D52" s="557"/>
      <c r="E52" s="557"/>
      <c r="F52" s="557"/>
      <c r="G52" s="367">
        <v>17963503.960000001</v>
      </c>
      <c r="H52" s="45">
        <f>G52*1.012</f>
        <v>18179066.007520001</v>
      </c>
      <c r="I52" s="45">
        <f>H52*1.012</f>
        <v>18397214.799610242</v>
      </c>
    </row>
    <row r="53" spans="1:9" ht="30" customHeight="1">
      <c r="A53" s="557" t="s">
        <v>28</v>
      </c>
      <c r="B53" s="557"/>
      <c r="C53" s="557"/>
      <c r="D53" s="557"/>
      <c r="E53" s="557"/>
      <c r="F53" s="557"/>
      <c r="G53" s="367">
        <v>6039598.1600000001</v>
      </c>
      <c r="H53" s="45">
        <f>(G45*1.012)-(G47*1.012)</f>
        <v>6112073.3379199989</v>
      </c>
      <c r="I53" s="45">
        <f>(H45*1.012)-(H47*1.012)</f>
        <v>6185418.2179750353</v>
      </c>
    </row>
    <row r="54" spans="1:9">
      <c r="A54" s="557" t="s">
        <v>23</v>
      </c>
      <c r="B54" s="557"/>
      <c r="C54" s="557"/>
      <c r="D54" s="557"/>
      <c r="E54" s="557"/>
      <c r="F54" s="557"/>
      <c r="G54" s="367"/>
      <c r="H54" s="45"/>
      <c r="I54" s="45"/>
    </row>
    <row r="55" spans="1:9" ht="30" customHeight="1">
      <c r="A55" s="557" t="s">
        <v>29</v>
      </c>
      <c r="B55" s="557"/>
      <c r="C55" s="557"/>
      <c r="D55" s="557"/>
      <c r="E55" s="557"/>
      <c r="F55" s="557"/>
      <c r="G55" s="367">
        <v>742393.7</v>
      </c>
      <c r="H55" s="45">
        <f>G55*1.012</f>
        <v>751302.42440000002</v>
      </c>
      <c r="I55" s="45">
        <f>H55*1.012</f>
        <v>760318.05349279998</v>
      </c>
    </row>
    <row r="56" spans="1:9" ht="30" customHeight="1">
      <c r="A56" s="557" t="s">
        <v>30</v>
      </c>
      <c r="B56" s="557"/>
      <c r="C56" s="557"/>
      <c r="D56" s="557"/>
      <c r="E56" s="557"/>
      <c r="F56" s="557"/>
      <c r="G56" s="367">
        <v>90723.37</v>
      </c>
      <c r="H56" s="45">
        <f>G56*1.012</f>
        <v>91812.050439999992</v>
      </c>
      <c r="I56" s="45">
        <f>H56*1.012</f>
        <v>92913.79504528</v>
      </c>
    </row>
    <row r="57" spans="1:9">
      <c r="A57" s="576" t="s">
        <v>31</v>
      </c>
      <c r="B57" s="576"/>
      <c r="C57" s="576"/>
      <c r="D57" s="576"/>
      <c r="E57" s="576"/>
      <c r="F57" s="576"/>
      <c r="G57" s="145">
        <f>G60+G72</f>
        <v>206046.74000000002</v>
      </c>
      <c r="H57" s="44"/>
      <c r="I57" s="45"/>
    </row>
    <row r="58" spans="1:9">
      <c r="A58" s="557" t="s">
        <v>21</v>
      </c>
      <c r="B58" s="557"/>
      <c r="C58" s="557"/>
      <c r="D58" s="557"/>
      <c r="E58" s="557"/>
      <c r="F58" s="557"/>
      <c r="G58" s="45"/>
      <c r="H58" s="45"/>
      <c r="I58" s="45"/>
    </row>
    <row r="59" spans="1:9" ht="45" customHeight="1">
      <c r="A59" s="557" t="s">
        <v>32</v>
      </c>
      <c r="B59" s="557"/>
      <c r="C59" s="557"/>
      <c r="D59" s="557"/>
      <c r="E59" s="557"/>
      <c r="F59" s="557"/>
      <c r="G59" s="10"/>
      <c r="H59" s="10"/>
      <c r="I59" s="10"/>
    </row>
    <row r="60" spans="1:9" ht="45" customHeight="1">
      <c r="A60" s="557" t="s">
        <v>33</v>
      </c>
      <c r="B60" s="557"/>
      <c r="C60" s="557"/>
      <c r="D60" s="557"/>
      <c r="E60" s="557"/>
      <c r="F60" s="557"/>
      <c r="G60" s="10">
        <f>G67+G70</f>
        <v>50713.599999999999</v>
      </c>
      <c r="H60" s="10"/>
      <c r="I60" s="10"/>
    </row>
    <row r="61" spans="1:9">
      <c r="A61" s="557" t="s">
        <v>23</v>
      </c>
      <c r="B61" s="557"/>
      <c r="C61" s="557"/>
      <c r="D61" s="557"/>
      <c r="E61" s="557"/>
      <c r="F61" s="557"/>
      <c r="G61" s="10"/>
      <c r="H61" s="10"/>
      <c r="I61" s="10"/>
    </row>
    <row r="62" spans="1:9">
      <c r="A62" s="557" t="s">
        <v>34</v>
      </c>
      <c r="B62" s="557"/>
      <c r="C62" s="557"/>
      <c r="D62" s="557"/>
      <c r="E62" s="557"/>
      <c r="F62" s="557"/>
      <c r="G62" s="10"/>
      <c r="H62" s="10"/>
      <c r="I62" s="10"/>
    </row>
    <row r="63" spans="1:9" ht="30" customHeight="1">
      <c r="A63" s="557" t="s">
        <v>35</v>
      </c>
      <c r="B63" s="557"/>
      <c r="C63" s="557"/>
      <c r="D63" s="557"/>
      <c r="E63" s="557"/>
      <c r="F63" s="557"/>
      <c r="G63" s="10"/>
      <c r="H63" s="10"/>
      <c r="I63" s="10"/>
    </row>
    <row r="64" spans="1:9" ht="30" customHeight="1">
      <c r="A64" s="557" t="s">
        <v>36</v>
      </c>
      <c r="B64" s="557"/>
      <c r="C64" s="557"/>
      <c r="D64" s="557"/>
      <c r="E64" s="557"/>
      <c r="F64" s="557"/>
      <c r="G64" s="10"/>
      <c r="H64" s="10"/>
      <c r="I64" s="10"/>
    </row>
    <row r="65" spans="1:9" ht="30" customHeight="1">
      <c r="A65" s="557" t="s">
        <v>37</v>
      </c>
      <c r="B65" s="557"/>
      <c r="C65" s="557"/>
      <c r="D65" s="557"/>
      <c r="E65" s="557"/>
      <c r="F65" s="557"/>
      <c r="G65" s="10"/>
      <c r="H65" s="10"/>
      <c r="I65" s="10"/>
    </row>
    <row r="66" spans="1:9">
      <c r="A66" s="557" t="s">
        <v>38</v>
      </c>
      <c r="B66" s="557"/>
      <c r="C66" s="557"/>
      <c r="D66" s="557"/>
      <c r="E66" s="557"/>
      <c r="F66" s="557"/>
      <c r="H66" s="10"/>
      <c r="I66" s="10"/>
    </row>
    <row r="67" spans="1:9" ht="30" customHeight="1">
      <c r="A67" s="557" t="s">
        <v>39</v>
      </c>
      <c r="B67" s="557"/>
      <c r="C67" s="557"/>
      <c r="D67" s="557"/>
      <c r="E67" s="557"/>
      <c r="F67" s="557"/>
      <c r="G67" s="10">
        <v>28289</v>
      </c>
      <c r="H67" s="10"/>
      <c r="I67" s="10"/>
    </row>
    <row r="68" spans="1:9" ht="30" customHeight="1">
      <c r="A68" s="557" t="s">
        <v>40</v>
      </c>
      <c r="B68" s="557"/>
      <c r="C68" s="557"/>
      <c r="D68" s="557"/>
      <c r="E68" s="557"/>
      <c r="F68" s="557"/>
      <c r="G68" s="10"/>
      <c r="H68" s="10"/>
      <c r="I68" s="10"/>
    </row>
    <row r="69" spans="1:9" ht="30" customHeight="1">
      <c r="A69" s="557" t="s">
        <v>41</v>
      </c>
      <c r="B69" s="557"/>
      <c r="C69" s="557"/>
      <c r="D69" s="557"/>
      <c r="E69" s="557"/>
      <c r="F69" s="557"/>
      <c r="G69" s="10"/>
      <c r="H69" s="10"/>
      <c r="I69" s="10"/>
    </row>
    <row r="70" spans="1:9" ht="30" customHeight="1">
      <c r="A70" s="557" t="s">
        <v>42</v>
      </c>
      <c r="B70" s="557"/>
      <c r="C70" s="557"/>
      <c r="D70" s="557"/>
      <c r="E70" s="557"/>
      <c r="F70" s="557"/>
      <c r="G70" s="10">
        <v>22424.6</v>
      </c>
      <c r="H70" s="10"/>
      <c r="I70" s="10"/>
    </row>
    <row r="71" spans="1:9">
      <c r="A71" s="557" t="s">
        <v>43</v>
      </c>
      <c r="B71" s="557"/>
      <c r="C71" s="557"/>
      <c r="D71" s="557"/>
      <c r="E71" s="557"/>
      <c r="F71" s="557"/>
      <c r="G71" s="10"/>
      <c r="H71" s="10"/>
      <c r="I71" s="10"/>
    </row>
    <row r="72" spans="1:9" ht="45" customHeight="1">
      <c r="A72" s="557" t="s">
        <v>44</v>
      </c>
      <c r="B72" s="557"/>
      <c r="C72" s="557"/>
      <c r="D72" s="557"/>
      <c r="E72" s="557"/>
      <c r="F72" s="557"/>
      <c r="G72" s="365">
        <f>G78</f>
        <v>155333.14000000001</v>
      </c>
      <c r="H72" s="10"/>
      <c r="I72" s="10"/>
    </row>
    <row r="73" spans="1:9">
      <c r="A73" s="557" t="s">
        <v>23</v>
      </c>
      <c r="B73" s="557"/>
      <c r="C73" s="557"/>
      <c r="D73" s="557"/>
      <c r="E73" s="557"/>
      <c r="F73" s="557"/>
      <c r="G73" s="10"/>
      <c r="H73" s="10"/>
      <c r="I73" s="10"/>
    </row>
    <row r="74" spans="1:9">
      <c r="A74" s="557" t="s">
        <v>45</v>
      </c>
      <c r="B74" s="557"/>
      <c r="C74" s="557"/>
      <c r="D74" s="557"/>
      <c r="E74" s="557"/>
      <c r="F74" s="557"/>
      <c r="G74" s="10"/>
      <c r="H74" s="10"/>
      <c r="I74" s="10"/>
    </row>
    <row r="75" spans="1:9" ht="30" customHeight="1">
      <c r="A75" s="557" t="s">
        <v>46</v>
      </c>
      <c r="B75" s="557"/>
      <c r="C75" s="557"/>
      <c r="D75" s="557"/>
      <c r="E75" s="557"/>
      <c r="F75" s="557"/>
      <c r="G75" s="10"/>
      <c r="H75" s="10"/>
      <c r="I75" s="10"/>
    </row>
    <row r="76" spans="1:9" ht="30" customHeight="1">
      <c r="A76" s="557" t="s">
        <v>47</v>
      </c>
      <c r="B76" s="557"/>
      <c r="C76" s="557"/>
      <c r="D76" s="557"/>
      <c r="E76" s="557"/>
      <c r="F76" s="557"/>
      <c r="G76" s="10"/>
      <c r="H76" s="10"/>
      <c r="I76" s="10"/>
    </row>
    <row r="77" spans="1:9" ht="30" customHeight="1">
      <c r="A77" s="557" t="s">
        <v>48</v>
      </c>
      <c r="B77" s="557"/>
      <c r="C77" s="557"/>
      <c r="D77" s="557"/>
      <c r="E77" s="557"/>
      <c r="F77" s="557"/>
      <c r="G77" s="10"/>
      <c r="H77" s="10"/>
      <c r="I77" s="10"/>
    </row>
    <row r="78" spans="1:9">
      <c r="A78" s="557" t="s">
        <v>49</v>
      </c>
      <c r="B78" s="557"/>
      <c r="C78" s="557"/>
      <c r="D78" s="557"/>
      <c r="E78" s="557"/>
      <c r="F78" s="557"/>
      <c r="G78" s="10">
        <v>155333.14000000001</v>
      </c>
      <c r="H78" s="10"/>
      <c r="I78" s="10"/>
    </row>
    <row r="79" spans="1:9" ht="30" customHeight="1">
      <c r="A79" s="557" t="s">
        <v>50</v>
      </c>
      <c r="B79" s="557"/>
      <c r="C79" s="557"/>
      <c r="D79" s="557"/>
      <c r="E79" s="557"/>
      <c r="F79" s="557"/>
      <c r="G79" s="7"/>
      <c r="H79" s="7"/>
      <c r="I79" s="7"/>
    </row>
    <row r="80" spans="1:9" ht="30" customHeight="1">
      <c r="A80" s="557" t="s">
        <v>51</v>
      </c>
      <c r="B80" s="557"/>
      <c r="C80" s="557"/>
      <c r="D80" s="557"/>
      <c r="E80" s="557"/>
      <c r="F80" s="557"/>
      <c r="G80" s="7"/>
      <c r="H80" s="7"/>
      <c r="I80" s="7"/>
    </row>
    <row r="81" spans="1:9" ht="30" customHeight="1">
      <c r="A81" s="557" t="s">
        <v>52</v>
      </c>
      <c r="B81" s="557"/>
      <c r="C81" s="557"/>
      <c r="D81" s="557"/>
      <c r="E81" s="557"/>
      <c r="F81" s="557"/>
      <c r="G81" s="7"/>
      <c r="H81" s="7"/>
      <c r="I81" s="7"/>
    </row>
    <row r="82" spans="1:9" ht="30" customHeight="1">
      <c r="A82" s="557" t="s">
        <v>53</v>
      </c>
      <c r="B82" s="557"/>
      <c r="C82" s="557"/>
      <c r="D82" s="557"/>
      <c r="E82" s="557"/>
      <c r="F82" s="557"/>
      <c r="G82" s="7"/>
      <c r="H82" s="7"/>
      <c r="I82" s="7"/>
    </row>
    <row r="83" spans="1:9" ht="15.75" customHeight="1">
      <c r="A83" s="557" t="s">
        <v>54</v>
      </c>
      <c r="B83" s="557"/>
      <c r="C83" s="557"/>
      <c r="D83" s="557"/>
      <c r="E83" s="557"/>
      <c r="F83" s="557"/>
      <c r="G83" s="7"/>
      <c r="H83" s="7"/>
      <c r="I83" s="7"/>
    </row>
    <row r="84" spans="1:9">
      <c r="A84" s="576" t="s">
        <v>55</v>
      </c>
      <c r="B84" s="576"/>
      <c r="C84" s="576"/>
      <c r="D84" s="576"/>
      <c r="E84" s="576"/>
      <c r="F84" s="576"/>
      <c r="G84" s="14">
        <f>G87+G115</f>
        <v>164919.03</v>
      </c>
      <c r="H84" s="14"/>
      <c r="I84" s="7"/>
    </row>
    <row r="85" spans="1:9">
      <c r="A85" s="557" t="s">
        <v>21</v>
      </c>
      <c r="B85" s="557"/>
      <c r="C85" s="557"/>
      <c r="D85" s="557"/>
      <c r="E85" s="557"/>
      <c r="F85" s="557"/>
      <c r="G85" s="7"/>
      <c r="H85" s="7"/>
      <c r="I85" s="7"/>
    </row>
    <row r="86" spans="1:9">
      <c r="A86" s="557" t="s">
        <v>56</v>
      </c>
      <c r="B86" s="557"/>
      <c r="C86" s="557"/>
      <c r="D86" s="557"/>
      <c r="E86" s="557"/>
      <c r="F86" s="557"/>
      <c r="G86" s="7"/>
      <c r="H86" s="7"/>
      <c r="I86" s="7"/>
    </row>
    <row r="87" spans="1:9" ht="45" customHeight="1">
      <c r="A87" s="557" t="s">
        <v>57</v>
      </c>
      <c r="B87" s="557"/>
      <c r="C87" s="557"/>
      <c r="D87" s="557"/>
      <c r="E87" s="557"/>
      <c r="F87" s="557"/>
      <c r="G87" s="382">
        <f>G99</f>
        <v>637.04999999999995</v>
      </c>
      <c r="H87" s="7"/>
      <c r="I87" s="7"/>
    </row>
    <row r="88" spans="1:9">
      <c r="A88" s="557" t="s">
        <v>23</v>
      </c>
      <c r="B88" s="557"/>
      <c r="C88" s="557"/>
      <c r="D88" s="557"/>
      <c r="E88" s="557"/>
      <c r="F88" s="557"/>
      <c r="G88" s="7"/>
      <c r="H88" s="7"/>
      <c r="I88" s="7"/>
    </row>
    <row r="89" spans="1:9" ht="30" customHeight="1">
      <c r="A89" s="557" t="s">
        <v>58</v>
      </c>
      <c r="B89" s="557"/>
      <c r="C89" s="557"/>
      <c r="D89" s="557"/>
      <c r="E89" s="557"/>
      <c r="F89" s="557"/>
      <c r="G89" s="7"/>
      <c r="H89" s="7"/>
      <c r="I89" s="7"/>
    </row>
    <row r="90" spans="1:9">
      <c r="A90" s="557" t="s">
        <v>59</v>
      </c>
      <c r="B90" s="557"/>
      <c r="C90" s="557"/>
      <c r="D90" s="557"/>
      <c r="E90" s="557"/>
      <c r="F90" s="557"/>
      <c r="G90" s="7"/>
      <c r="H90" s="7"/>
      <c r="I90" s="7"/>
    </row>
    <row r="91" spans="1:9">
      <c r="A91" s="557" t="s">
        <v>60</v>
      </c>
      <c r="B91" s="557"/>
      <c r="C91" s="557"/>
      <c r="D91" s="557"/>
      <c r="E91" s="557"/>
      <c r="F91" s="557"/>
      <c r="G91" s="7"/>
      <c r="H91" s="7"/>
      <c r="I91" s="7"/>
    </row>
    <row r="92" spans="1:9">
      <c r="A92" s="557" t="s">
        <v>59</v>
      </c>
      <c r="B92" s="557"/>
      <c r="C92" s="557"/>
      <c r="D92" s="557"/>
      <c r="E92" s="557"/>
      <c r="F92" s="557"/>
      <c r="G92" s="7"/>
      <c r="H92" s="7"/>
      <c r="I92" s="7"/>
    </row>
    <row r="93" spans="1:9">
      <c r="A93" s="557" t="s">
        <v>61</v>
      </c>
      <c r="B93" s="557"/>
      <c r="C93" s="557"/>
      <c r="D93" s="557"/>
      <c r="E93" s="557"/>
      <c r="F93" s="557"/>
      <c r="G93" s="7"/>
      <c r="H93" s="7"/>
      <c r="I93" s="7"/>
    </row>
    <row r="94" spans="1:9">
      <c r="A94" s="557" t="s">
        <v>59</v>
      </c>
      <c r="B94" s="557"/>
      <c r="C94" s="557"/>
      <c r="D94" s="557"/>
      <c r="E94" s="557"/>
      <c r="F94" s="557"/>
      <c r="G94" s="7"/>
      <c r="H94" s="7"/>
      <c r="I94" s="7"/>
    </row>
    <row r="95" spans="1:9">
      <c r="A95" s="557" t="s">
        <v>62</v>
      </c>
      <c r="B95" s="557"/>
      <c r="C95" s="557"/>
      <c r="D95" s="557"/>
      <c r="E95" s="557"/>
      <c r="F95" s="557"/>
      <c r="G95" s="7"/>
      <c r="H95" s="7"/>
      <c r="I95" s="7"/>
    </row>
    <row r="96" spans="1:9">
      <c r="A96" s="557" t="s">
        <v>59</v>
      </c>
      <c r="B96" s="557"/>
      <c r="C96" s="557"/>
      <c r="D96" s="557"/>
      <c r="E96" s="557"/>
      <c r="F96" s="557"/>
      <c r="G96" s="7"/>
      <c r="H96" s="7"/>
      <c r="I96" s="7"/>
    </row>
    <row r="97" spans="1:9">
      <c r="A97" s="557" t="s">
        <v>63</v>
      </c>
      <c r="B97" s="557"/>
      <c r="C97" s="557"/>
      <c r="D97" s="557"/>
      <c r="E97" s="557"/>
      <c r="F97" s="557"/>
      <c r="G97" s="7"/>
      <c r="H97" s="7"/>
      <c r="I97" s="7"/>
    </row>
    <row r="98" spans="1:9">
      <c r="A98" s="557" t="s">
        <v>59</v>
      </c>
      <c r="B98" s="557"/>
      <c r="C98" s="557"/>
      <c r="D98" s="557"/>
      <c r="E98" s="557"/>
      <c r="F98" s="557"/>
      <c r="G98" s="7"/>
      <c r="H98" s="7"/>
      <c r="I98" s="7"/>
    </row>
    <row r="99" spans="1:9">
      <c r="A99" s="557" t="s">
        <v>64</v>
      </c>
      <c r="B99" s="557"/>
      <c r="C99" s="557"/>
      <c r="D99" s="557"/>
      <c r="E99" s="557"/>
      <c r="F99" s="557"/>
      <c r="G99" s="7">
        <v>637.04999999999995</v>
      </c>
      <c r="H99" s="7"/>
      <c r="I99" s="7"/>
    </row>
    <row r="100" spans="1:9">
      <c r="A100" s="557" t="s">
        <v>59</v>
      </c>
      <c r="B100" s="557"/>
      <c r="C100" s="557"/>
      <c r="D100" s="557"/>
      <c r="E100" s="557"/>
      <c r="F100" s="557"/>
      <c r="G100" s="7"/>
      <c r="H100" s="7"/>
      <c r="I100" s="7"/>
    </row>
    <row r="101" spans="1:9">
      <c r="A101" s="557" t="s">
        <v>65</v>
      </c>
      <c r="B101" s="557"/>
      <c r="C101" s="557"/>
      <c r="D101" s="557"/>
      <c r="E101" s="557"/>
      <c r="F101" s="557"/>
      <c r="G101" s="7"/>
      <c r="H101" s="7"/>
      <c r="I101" s="7"/>
    </row>
    <row r="102" spans="1:9">
      <c r="A102" s="557" t="s">
        <v>59</v>
      </c>
      <c r="B102" s="557"/>
      <c r="C102" s="557"/>
      <c r="D102" s="557"/>
      <c r="E102" s="557"/>
      <c r="F102" s="557"/>
      <c r="G102" s="7"/>
      <c r="H102" s="7"/>
      <c r="I102" s="7"/>
    </row>
    <row r="103" spans="1:9">
      <c r="A103" s="557" t="s">
        <v>66</v>
      </c>
      <c r="B103" s="557"/>
      <c r="C103" s="557"/>
      <c r="D103" s="557"/>
      <c r="E103" s="557"/>
      <c r="F103" s="557"/>
      <c r="G103" s="7"/>
      <c r="H103" s="7"/>
      <c r="I103" s="7"/>
    </row>
    <row r="104" spans="1:9">
      <c r="A104" s="557" t="s">
        <v>59</v>
      </c>
      <c r="B104" s="557"/>
      <c r="C104" s="557"/>
      <c r="D104" s="557"/>
      <c r="E104" s="557"/>
      <c r="F104" s="557"/>
      <c r="G104" s="7"/>
      <c r="H104" s="7"/>
      <c r="I104" s="7"/>
    </row>
    <row r="105" spans="1:9">
      <c r="A105" s="557" t="s">
        <v>67</v>
      </c>
      <c r="B105" s="557"/>
      <c r="C105" s="557"/>
      <c r="D105" s="557"/>
      <c r="E105" s="557"/>
      <c r="F105" s="557"/>
      <c r="G105" s="7"/>
      <c r="H105" s="7"/>
      <c r="I105" s="7"/>
    </row>
    <row r="106" spans="1:9">
      <c r="A106" s="557" t="s">
        <v>59</v>
      </c>
      <c r="B106" s="557"/>
      <c r="C106" s="557"/>
      <c r="D106" s="557"/>
      <c r="E106" s="557"/>
      <c r="F106" s="557"/>
      <c r="G106" s="7"/>
      <c r="H106" s="7"/>
      <c r="I106" s="7"/>
    </row>
    <row r="107" spans="1:9">
      <c r="A107" s="557" t="s">
        <v>68</v>
      </c>
      <c r="B107" s="557"/>
      <c r="C107" s="557"/>
      <c r="D107" s="557"/>
      <c r="E107" s="557"/>
      <c r="F107" s="557"/>
      <c r="G107" s="7"/>
      <c r="H107" s="7"/>
      <c r="I107" s="7"/>
    </row>
    <row r="108" spans="1:9">
      <c r="A108" s="557" t="s">
        <v>59</v>
      </c>
      <c r="B108" s="557"/>
      <c r="C108" s="557"/>
      <c r="D108" s="557"/>
      <c r="E108" s="557"/>
      <c r="F108" s="557"/>
      <c r="G108" s="7"/>
      <c r="H108" s="7"/>
      <c r="I108" s="7"/>
    </row>
    <row r="109" spans="1:9">
      <c r="A109" s="557" t="s">
        <v>69</v>
      </c>
      <c r="B109" s="557"/>
      <c r="C109" s="557"/>
      <c r="D109" s="557"/>
      <c r="E109" s="557"/>
      <c r="F109" s="557"/>
      <c r="G109" s="7"/>
      <c r="H109" s="7"/>
      <c r="I109" s="7"/>
    </row>
    <row r="110" spans="1:9">
      <c r="A110" s="557" t="s">
        <v>59</v>
      </c>
      <c r="B110" s="557"/>
      <c r="C110" s="557"/>
      <c r="D110" s="557"/>
      <c r="E110" s="557"/>
      <c r="F110" s="557"/>
      <c r="G110" s="7"/>
      <c r="H110" s="7"/>
      <c r="I110" s="7"/>
    </row>
    <row r="111" spans="1:9">
      <c r="A111" s="557" t="s">
        <v>70</v>
      </c>
      <c r="B111" s="557"/>
      <c r="C111" s="557"/>
      <c r="D111" s="557"/>
      <c r="E111" s="557"/>
      <c r="F111" s="557"/>
      <c r="G111" s="7"/>
      <c r="H111" s="7"/>
      <c r="I111" s="7"/>
    </row>
    <row r="112" spans="1:9">
      <c r="A112" s="557" t="s">
        <v>59</v>
      </c>
      <c r="B112" s="557"/>
      <c r="C112" s="557"/>
      <c r="D112" s="557"/>
      <c r="E112" s="557"/>
      <c r="F112" s="557"/>
      <c r="G112" s="7"/>
      <c r="H112" s="7"/>
      <c r="I112" s="7"/>
    </row>
    <row r="113" spans="1:9">
      <c r="A113" s="557" t="s">
        <v>71</v>
      </c>
      <c r="B113" s="557"/>
      <c r="C113" s="557"/>
      <c r="D113" s="557"/>
      <c r="E113" s="557"/>
      <c r="F113" s="557"/>
      <c r="G113" s="7"/>
      <c r="H113" s="7"/>
      <c r="I113" s="7"/>
    </row>
    <row r="114" spans="1:9">
      <c r="A114" s="557" t="s">
        <v>59</v>
      </c>
      <c r="B114" s="557"/>
      <c r="C114" s="557"/>
      <c r="D114" s="557"/>
      <c r="E114" s="557"/>
      <c r="F114" s="557"/>
      <c r="G114" s="7"/>
      <c r="H114" s="7"/>
      <c r="I114" s="7"/>
    </row>
    <row r="115" spans="1:9" ht="40.5" customHeight="1">
      <c r="A115" s="557" t="s">
        <v>72</v>
      </c>
      <c r="B115" s="557"/>
      <c r="C115" s="557"/>
      <c r="D115" s="557"/>
      <c r="E115" s="557"/>
      <c r="F115" s="557"/>
      <c r="G115" s="144">
        <f>G127</f>
        <v>164281.98000000001</v>
      </c>
      <c r="H115" s="7"/>
      <c r="I115" s="7"/>
    </row>
    <row r="116" spans="1:9">
      <c r="A116" s="557" t="s">
        <v>23</v>
      </c>
      <c r="B116" s="557"/>
      <c r="C116" s="557"/>
      <c r="D116" s="557"/>
      <c r="E116" s="557"/>
      <c r="F116" s="557"/>
      <c r="G116" s="7"/>
      <c r="H116" s="7"/>
      <c r="I116" s="7"/>
    </row>
    <row r="117" spans="1:9" ht="30" customHeight="1">
      <c r="A117" s="557" t="s">
        <v>73</v>
      </c>
      <c r="B117" s="557"/>
      <c r="C117" s="557"/>
      <c r="D117" s="557"/>
      <c r="E117" s="557"/>
      <c r="F117" s="557"/>
      <c r="G117" s="7"/>
      <c r="H117" s="7"/>
      <c r="I117" s="7"/>
    </row>
    <row r="118" spans="1:9">
      <c r="A118" s="557" t="s">
        <v>59</v>
      </c>
      <c r="B118" s="557"/>
      <c r="C118" s="557"/>
      <c r="D118" s="557"/>
      <c r="E118" s="557"/>
      <c r="F118" s="557"/>
      <c r="G118" s="7"/>
      <c r="H118" s="7"/>
      <c r="I118" s="7"/>
    </row>
    <row r="119" spans="1:9">
      <c r="A119" s="557" t="s">
        <v>74</v>
      </c>
      <c r="B119" s="557"/>
      <c r="C119" s="557"/>
      <c r="D119" s="557"/>
      <c r="E119" s="557"/>
      <c r="F119" s="557"/>
      <c r="G119" s="7"/>
      <c r="H119" s="7"/>
      <c r="I119" s="7"/>
    </row>
    <row r="120" spans="1:9">
      <c r="A120" s="557" t="s">
        <v>59</v>
      </c>
      <c r="B120" s="557"/>
      <c r="C120" s="557"/>
      <c r="D120" s="557"/>
      <c r="E120" s="557"/>
      <c r="F120" s="557"/>
      <c r="G120" s="7"/>
      <c r="H120" s="7"/>
      <c r="I120" s="7"/>
    </row>
    <row r="121" spans="1:9">
      <c r="A121" s="557" t="s">
        <v>75</v>
      </c>
      <c r="B121" s="557"/>
      <c r="C121" s="557"/>
      <c r="D121" s="557"/>
      <c r="E121" s="557"/>
      <c r="F121" s="557"/>
      <c r="G121" s="7"/>
      <c r="H121" s="7"/>
      <c r="I121" s="7"/>
    </row>
    <row r="122" spans="1:9">
      <c r="A122" s="557" t="s">
        <v>59</v>
      </c>
      <c r="B122" s="557"/>
      <c r="C122" s="557"/>
      <c r="D122" s="557"/>
      <c r="E122" s="557"/>
      <c r="F122" s="557"/>
      <c r="G122" s="7"/>
      <c r="H122" s="7"/>
      <c r="I122" s="7"/>
    </row>
    <row r="123" spans="1:9">
      <c r="A123" s="557" t="s">
        <v>76</v>
      </c>
      <c r="B123" s="557"/>
      <c r="C123" s="557"/>
      <c r="D123" s="557"/>
      <c r="E123" s="557"/>
      <c r="F123" s="557"/>
      <c r="G123" s="7"/>
      <c r="H123" s="7"/>
      <c r="I123" s="7"/>
    </row>
    <row r="124" spans="1:9">
      <c r="A124" s="557" t="s">
        <v>59</v>
      </c>
      <c r="B124" s="557"/>
      <c r="C124" s="557"/>
      <c r="D124" s="557"/>
      <c r="E124" s="557"/>
      <c r="F124" s="557"/>
      <c r="G124" s="7"/>
      <c r="H124" s="7"/>
      <c r="I124" s="7"/>
    </row>
    <row r="125" spans="1:9">
      <c r="A125" s="557" t="s">
        <v>77</v>
      </c>
      <c r="B125" s="557"/>
      <c r="C125" s="557"/>
      <c r="D125" s="557"/>
      <c r="E125" s="557"/>
      <c r="F125" s="557"/>
      <c r="G125" s="7"/>
      <c r="H125" s="7"/>
      <c r="I125" s="7"/>
    </row>
    <row r="126" spans="1:9">
      <c r="A126" s="557" t="s">
        <v>59</v>
      </c>
      <c r="B126" s="557"/>
      <c r="C126" s="557"/>
      <c r="D126" s="557"/>
      <c r="E126" s="557"/>
      <c r="F126" s="557"/>
      <c r="G126" s="7"/>
      <c r="H126" s="7"/>
      <c r="I126" s="7"/>
    </row>
    <row r="127" spans="1:9">
      <c r="A127" s="557" t="s">
        <v>78</v>
      </c>
      <c r="B127" s="557"/>
      <c r="C127" s="557"/>
      <c r="D127" s="557"/>
      <c r="E127" s="557"/>
      <c r="F127" s="557"/>
      <c r="G127" s="150">
        <v>164281.98000000001</v>
      </c>
      <c r="H127" s="7"/>
      <c r="I127" s="7"/>
    </row>
    <row r="128" spans="1:9">
      <c r="A128" s="557" t="s">
        <v>59</v>
      </c>
      <c r="B128" s="557"/>
      <c r="C128" s="557"/>
      <c r="D128" s="557"/>
      <c r="E128" s="557"/>
      <c r="F128" s="557"/>
      <c r="G128" s="7"/>
      <c r="H128" s="7"/>
      <c r="I128" s="7"/>
    </row>
    <row r="129" spans="1:10">
      <c r="A129" s="557" t="s">
        <v>79</v>
      </c>
      <c r="B129" s="557"/>
      <c r="C129" s="557"/>
      <c r="D129" s="557"/>
      <c r="E129" s="557"/>
      <c r="F129" s="557"/>
      <c r="G129" s="7"/>
      <c r="H129" s="7"/>
      <c r="I129" s="7"/>
    </row>
    <row r="130" spans="1:10">
      <c r="A130" s="557" t="s">
        <v>59</v>
      </c>
      <c r="B130" s="557"/>
      <c r="C130" s="557"/>
      <c r="D130" s="557"/>
      <c r="E130" s="557"/>
      <c r="F130" s="557"/>
      <c r="G130" s="7"/>
      <c r="H130" s="7"/>
      <c r="I130" s="7"/>
    </row>
    <row r="131" spans="1:10">
      <c r="A131" s="557" t="s">
        <v>80</v>
      </c>
      <c r="B131" s="557"/>
      <c r="C131" s="557"/>
      <c r="D131" s="557"/>
      <c r="E131" s="557"/>
      <c r="F131" s="557"/>
      <c r="G131" s="7"/>
      <c r="H131" s="7"/>
      <c r="I131" s="7"/>
    </row>
    <row r="132" spans="1:10">
      <c r="A132" s="557" t="s">
        <v>59</v>
      </c>
      <c r="B132" s="557"/>
      <c r="C132" s="557"/>
      <c r="D132" s="557"/>
      <c r="E132" s="557"/>
      <c r="F132" s="557"/>
      <c r="G132" s="7"/>
      <c r="H132" s="7"/>
      <c r="I132" s="7"/>
    </row>
    <row r="133" spans="1:10">
      <c r="A133" s="557" t="s">
        <v>81</v>
      </c>
      <c r="B133" s="557"/>
      <c r="C133" s="557"/>
      <c r="D133" s="557"/>
      <c r="E133" s="557"/>
      <c r="F133" s="557"/>
      <c r="G133" s="7"/>
      <c r="H133" s="7"/>
      <c r="I133" s="7"/>
    </row>
    <row r="134" spans="1:10">
      <c r="A134" s="557" t="s">
        <v>59</v>
      </c>
      <c r="B134" s="557"/>
      <c r="C134" s="557"/>
      <c r="D134" s="557"/>
      <c r="E134" s="557"/>
      <c r="F134" s="557"/>
      <c r="G134" s="7"/>
      <c r="H134" s="7"/>
      <c r="I134" s="7"/>
    </row>
    <row r="135" spans="1:10">
      <c r="A135" s="557" t="s">
        <v>82</v>
      </c>
      <c r="B135" s="557"/>
      <c r="C135" s="557"/>
      <c r="D135" s="557"/>
      <c r="E135" s="557"/>
      <c r="F135" s="557"/>
      <c r="G135" s="7"/>
      <c r="H135" s="7"/>
      <c r="I135" s="7"/>
    </row>
    <row r="136" spans="1:10">
      <c r="A136" s="557" t="s">
        <v>59</v>
      </c>
      <c r="B136" s="557"/>
      <c r="C136" s="557"/>
      <c r="D136" s="557"/>
      <c r="E136" s="557"/>
      <c r="F136" s="557"/>
      <c r="G136" s="7"/>
      <c r="H136" s="7"/>
      <c r="I136" s="7"/>
    </row>
    <row r="137" spans="1:10">
      <c r="A137" s="557" t="s">
        <v>83</v>
      </c>
      <c r="B137" s="557"/>
      <c r="C137" s="557"/>
      <c r="D137" s="557"/>
      <c r="E137" s="557"/>
      <c r="F137" s="557"/>
      <c r="G137" s="7"/>
      <c r="H137" s="7"/>
      <c r="I137" s="7"/>
    </row>
    <row r="138" spans="1:10">
      <c r="A138" s="557" t="s">
        <v>59</v>
      </c>
      <c r="B138" s="557"/>
      <c r="C138" s="557"/>
      <c r="D138" s="557"/>
      <c r="E138" s="557"/>
      <c r="F138" s="557"/>
      <c r="G138" s="7"/>
      <c r="H138" s="7"/>
      <c r="I138" s="7"/>
    </row>
    <row r="139" spans="1:10">
      <c r="A139" s="557" t="s">
        <v>84</v>
      </c>
      <c r="B139" s="557"/>
      <c r="C139" s="557"/>
      <c r="D139" s="557"/>
      <c r="E139" s="557"/>
      <c r="F139" s="557"/>
      <c r="G139" s="7"/>
      <c r="H139" s="7"/>
      <c r="I139" s="7"/>
    </row>
    <row r="140" spans="1:10">
      <c r="A140" s="557" t="s">
        <v>59</v>
      </c>
      <c r="B140" s="557"/>
      <c r="C140" s="557"/>
      <c r="D140" s="557"/>
      <c r="E140" s="557"/>
      <c r="F140" s="557"/>
      <c r="G140" s="7"/>
      <c r="H140" s="7"/>
      <c r="I140" s="7"/>
    </row>
    <row r="141" spans="1:10">
      <c r="A141" s="557" t="s">
        <v>85</v>
      </c>
      <c r="B141" s="557"/>
      <c r="C141" s="557"/>
      <c r="D141" s="557"/>
      <c r="E141" s="557"/>
      <c r="F141" s="557"/>
      <c r="G141" s="7"/>
      <c r="H141" s="7"/>
      <c r="I141" s="7"/>
    </row>
    <row r="142" spans="1:10">
      <c r="A142" s="557" t="s">
        <v>59</v>
      </c>
      <c r="B142" s="557"/>
      <c r="C142" s="557"/>
      <c r="D142" s="557"/>
      <c r="E142" s="557"/>
      <c r="F142" s="557"/>
      <c r="G142" s="7"/>
      <c r="H142" s="7"/>
      <c r="I142" s="7"/>
    </row>
    <row r="143" spans="1:10">
      <c r="A143" s="1"/>
      <c r="B143" s="1"/>
      <c r="C143" s="1"/>
      <c r="D143" s="157"/>
      <c r="E143" s="1"/>
      <c r="F143" s="1"/>
      <c r="G143" s="1"/>
      <c r="H143" s="1"/>
      <c r="I143" s="1"/>
    </row>
    <row r="144" spans="1:10" s="30" customFormat="1">
      <c r="A144" s="577" t="s">
        <v>86</v>
      </c>
      <c r="B144" s="577"/>
      <c r="C144" s="577"/>
      <c r="D144" s="577"/>
      <c r="E144" s="577"/>
      <c r="F144" s="577"/>
      <c r="G144" s="577"/>
      <c r="H144" s="577"/>
      <c r="I144" s="48"/>
      <c r="J144" s="98"/>
    </row>
    <row r="145" spans="1:11" s="30" customFormat="1">
      <c r="A145" s="524" t="s">
        <v>17</v>
      </c>
      <c r="B145" s="524"/>
      <c r="C145" s="524"/>
      <c r="D145" s="528" t="s">
        <v>226</v>
      </c>
      <c r="E145" s="578" t="s">
        <v>224</v>
      </c>
      <c r="F145" s="578"/>
      <c r="G145" s="578"/>
      <c r="H145" s="578" t="s">
        <v>19</v>
      </c>
      <c r="I145" s="578"/>
      <c r="J145" s="98"/>
    </row>
    <row r="146" spans="1:11" s="30" customFormat="1">
      <c r="A146" s="524"/>
      <c r="B146" s="524"/>
      <c r="C146" s="524"/>
      <c r="D146" s="579"/>
      <c r="E146" s="578" t="s">
        <v>87</v>
      </c>
      <c r="F146" s="578" t="s">
        <v>88</v>
      </c>
      <c r="G146" s="578"/>
      <c r="H146" s="578" t="s">
        <v>89</v>
      </c>
      <c r="I146" s="578"/>
      <c r="J146" s="98"/>
    </row>
    <row r="147" spans="1:11" s="30" customFormat="1" ht="120">
      <c r="A147" s="524"/>
      <c r="B147" s="524"/>
      <c r="C147" s="524"/>
      <c r="D147" s="529"/>
      <c r="E147" s="578"/>
      <c r="F147" s="49" t="s">
        <v>90</v>
      </c>
      <c r="G147" s="49" t="s">
        <v>91</v>
      </c>
      <c r="H147" s="155" t="s">
        <v>161</v>
      </c>
      <c r="I147" s="155" t="s">
        <v>225</v>
      </c>
      <c r="J147" s="98"/>
    </row>
    <row r="148" spans="1:11" s="30" customFormat="1" ht="42.75" customHeight="1">
      <c r="A148" s="554" t="s">
        <v>92</v>
      </c>
      <c r="B148" s="554"/>
      <c r="C148" s="554"/>
      <c r="D148" s="154"/>
      <c r="E148" s="8">
        <f>F148</f>
        <v>37122.199999999997</v>
      </c>
      <c r="F148" s="9">
        <v>37122.199999999997</v>
      </c>
      <c r="G148" s="9"/>
      <c r="H148" s="9">
        <v>0</v>
      </c>
      <c r="I148" s="9">
        <v>0</v>
      </c>
      <c r="J148" s="98"/>
    </row>
    <row r="149" spans="1:11" s="30" customFormat="1">
      <c r="A149" s="554" t="s">
        <v>93</v>
      </c>
      <c r="B149" s="554"/>
      <c r="C149" s="554"/>
      <c r="D149" s="154"/>
      <c r="E149" s="11">
        <f>E151+E152+E153+E154+E158</f>
        <v>30275481.669999998</v>
      </c>
      <c r="F149" s="11">
        <f>F151+F152+F153+F154+F158</f>
        <v>30275481.669999998</v>
      </c>
      <c r="G149" s="8"/>
      <c r="H149" s="8">
        <f>H151+H152+H153+H154+H158</f>
        <v>28458243.629999999</v>
      </c>
      <c r="I149" s="8">
        <f>I151+I152+I153+I154+I158</f>
        <v>28428743.629999999</v>
      </c>
      <c r="J149" s="98"/>
    </row>
    <row r="150" spans="1:11" s="30" customFormat="1">
      <c r="A150" s="524" t="s">
        <v>94</v>
      </c>
      <c r="B150" s="524"/>
      <c r="C150" s="524"/>
      <c r="D150" s="151"/>
      <c r="E150" s="20"/>
      <c r="F150" s="10"/>
      <c r="G150" s="10"/>
      <c r="H150" s="10"/>
      <c r="I150" s="10"/>
      <c r="J150" s="98"/>
    </row>
    <row r="151" spans="1:11" s="30" customFormat="1" ht="32.25" customHeight="1">
      <c r="A151" s="524" t="s">
        <v>302</v>
      </c>
      <c r="B151" s="524"/>
      <c r="C151" s="524"/>
      <c r="D151" s="151"/>
      <c r="E151" s="20">
        <f>E193</f>
        <v>26685061.039999999</v>
      </c>
      <c r="F151" s="10">
        <f>E151</f>
        <v>26685061.039999999</v>
      </c>
      <c r="G151" s="10"/>
      <c r="H151" s="20">
        <f>H193</f>
        <v>26705727.149999999</v>
      </c>
      <c r="I151" s="20">
        <f>I193</f>
        <v>26705727.149999999</v>
      </c>
      <c r="J151" s="98"/>
    </row>
    <row r="152" spans="1:11" s="30" customFormat="1">
      <c r="A152" s="524" t="s">
        <v>95</v>
      </c>
      <c r="B152" s="524"/>
      <c r="C152" s="524"/>
      <c r="D152" s="151"/>
      <c r="E152" s="20">
        <f>E838</f>
        <v>3384429.15</v>
      </c>
      <c r="F152" s="10">
        <f>E152</f>
        <v>3384429.15</v>
      </c>
      <c r="G152" s="10"/>
      <c r="H152" s="75">
        <f>H838</f>
        <v>1546525</v>
      </c>
      <c r="I152" s="20">
        <f>I838</f>
        <v>1517025</v>
      </c>
      <c r="J152" s="98"/>
    </row>
    <row r="153" spans="1:11" s="30" customFormat="1">
      <c r="A153" s="524" t="s">
        <v>96</v>
      </c>
      <c r="B153" s="524"/>
      <c r="C153" s="524"/>
      <c r="D153" s="151"/>
      <c r="E153" s="20"/>
      <c r="F153" s="10"/>
      <c r="G153" s="10"/>
      <c r="H153" s="10"/>
      <c r="I153" s="10"/>
      <c r="J153" s="98"/>
    </row>
    <row r="154" spans="1:11" s="30" customFormat="1" ht="81" customHeight="1">
      <c r="A154" s="524" t="s">
        <v>97</v>
      </c>
      <c r="B154" s="524"/>
      <c r="C154" s="524"/>
      <c r="D154" s="151"/>
      <c r="E154" s="33">
        <f>E156</f>
        <v>97794.000000000015</v>
      </c>
      <c r="F154" s="33">
        <f>E154</f>
        <v>97794.000000000015</v>
      </c>
      <c r="G154" s="33"/>
      <c r="H154" s="32">
        <f>H156+H157</f>
        <v>97794</v>
      </c>
      <c r="I154" s="32">
        <f>I156+I157</f>
        <v>97794</v>
      </c>
      <c r="J154" s="98"/>
    </row>
    <row r="155" spans="1:11" s="30" customFormat="1">
      <c r="A155" s="524" t="s">
        <v>98</v>
      </c>
      <c r="B155" s="524"/>
      <c r="C155" s="524"/>
      <c r="D155" s="151"/>
      <c r="E155" s="33"/>
      <c r="F155" s="32"/>
      <c r="G155" s="32"/>
      <c r="H155" s="32"/>
      <c r="I155" s="32"/>
      <c r="J155" s="98"/>
    </row>
    <row r="156" spans="1:11" s="30" customFormat="1" ht="18" customHeight="1">
      <c r="A156" s="524" t="s">
        <v>160</v>
      </c>
      <c r="B156" s="524"/>
      <c r="C156" s="524"/>
      <c r="D156" s="151"/>
      <c r="E156" s="33">
        <f>F156</f>
        <v>97794.000000000015</v>
      </c>
      <c r="F156" s="33">
        <f>F1579-F148</f>
        <v>97794.000000000015</v>
      </c>
      <c r="G156" s="33"/>
      <c r="H156" s="33">
        <f>H1579</f>
        <v>97794</v>
      </c>
      <c r="I156" s="33">
        <f>I1579</f>
        <v>97794</v>
      </c>
      <c r="J156" s="98"/>
    </row>
    <row r="157" spans="1:11" s="30" customFormat="1" ht="17.25" customHeight="1">
      <c r="A157" s="524" t="s">
        <v>99</v>
      </c>
      <c r="B157" s="524"/>
      <c r="C157" s="524"/>
      <c r="D157" s="151"/>
      <c r="E157" s="33">
        <f>G157</f>
        <v>0</v>
      </c>
      <c r="F157" s="32"/>
      <c r="G157" s="32"/>
      <c r="H157" s="32"/>
      <c r="I157" s="32"/>
      <c r="J157" s="98"/>
    </row>
    <row r="158" spans="1:11" s="30" customFormat="1" ht="18.75" customHeight="1">
      <c r="A158" s="524" t="s">
        <v>100</v>
      </c>
      <c r="B158" s="524"/>
      <c r="C158" s="524"/>
      <c r="D158" s="151"/>
      <c r="E158" s="33">
        <f>F158</f>
        <v>108197.48</v>
      </c>
      <c r="F158" s="33">
        <f>F1595</f>
        <v>108197.48</v>
      </c>
      <c r="G158" s="33"/>
      <c r="H158" s="33">
        <f>H1613</f>
        <v>108197.48</v>
      </c>
      <c r="I158" s="33">
        <f>I1613</f>
        <v>108197.48</v>
      </c>
      <c r="J158" s="98"/>
      <c r="K158" s="104">
        <f>I158-F158</f>
        <v>0</v>
      </c>
    </row>
    <row r="159" spans="1:11" s="30" customFormat="1">
      <c r="A159" s="524" t="s">
        <v>98</v>
      </c>
      <c r="B159" s="524"/>
      <c r="C159" s="524"/>
      <c r="D159" s="151"/>
      <c r="E159" s="75"/>
      <c r="F159" s="90"/>
      <c r="G159" s="90"/>
      <c r="H159" s="10"/>
      <c r="I159" s="10"/>
      <c r="J159" s="98"/>
    </row>
    <row r="160" spans="1:11" s="30" customFormat="1" ht="36.75" customHeight="1">
      <c r="A160" s="524" t="s">
        <v>101</v>
      </c>
      <c r="B160" s="524"/>
      <c r="C160" s="524"/>
      <c r="D160" s="151"/>
      <c r="E160" s="20"/>
      <c r="F160" s="10"/>
      <c r="G160" s="10"/>
      <c r="H160" s="10"/>
      <c r="I160" s="10"/>
      <c r="J160" s="98"/>
    </row>
    <row r="161" spans="1:13" s="30" customFormat="1" ht="32.25" customHeight="1">
      <c r="A161" s="524" t="s">
        <v>102</v>
      </c>
      <c r="B161" s="524"/>
      <c r="C161" s="524"/>
      <c r="D161" s="151"/>
      <c r="E161" s="20">
        <f>F161+G161</f>
        <v>0</v>
      </c>
      <c r="F161" s="10"/>
      <c r="G161" s="10"/>
      <c r="H161" s="10"/>
      <c r="I161" s="10"/>
      <c r="J161" s="98"/>
    </row>
    <row r="162" spans="1:13" s="30" customFormat="1">
      <c r="A162" s="554" t="s">
        <v>103</v>
      </c>
      <c r="B162" s="554"/>
      <c r="C162" s="554"/>
      <c r="D162" s="154"/>
      <c r="E162" s="11">
        <f>E149+E148</f>
        <v>30312603.869999997</v>
      </c>
      <c r="F162" s="11">
        <f>F149+F148</f>
        <v>30312603.869999997</v>
      </c>
      <c r="G162" s="11">
        <f>G164+G169+G177+G181+G187+G191</f>
        <v>0</v>
      </c>
      <c r="H162" s="140">
        <f>H149</f>
        <v>28458243.629999999</v>
      </c>
      <c r="I162" s="140">
        <f>I149</f>
        <v>28428743.629999999</v>
      </c>
      <c r="J162" s="98"/>
      <c r="K162" s="104">
        <f>F162-F149</f>
        <v>37122.199999999255</v>
      </c>
      <c r="M162" s="104"/>
    </row>
    <row r="163" spans="1:13" s="30" customFormat="1">
      <c r="A163" s="524" t="s">
        <v>98</v>
      </c>
      <c r="B163" s="524"/>
      <c r="C163" s="524"/>
      <c r="D163" s="151"/>
      <c r="E163" s="10"/>
      <c r="F163" s="10"/>
      <c r="G163" s="10"/>
      <c r="H163" s="10"/>
      <c r="I163" s="10"/>
      <c r="J163" s="98"/>
    </row>
    <row r="164" spans="1:13" s="30" customFormat="1" ht="32.25" customHeight="1">
      <c r="A164" s="525" t="s">
        <v>643</v>
      </c>
      <c r="B164" s="525"/>
      <c r="C164" s="525"/>
      <c r="D164" s="152"/>
      <c r="E164" s="12">
        <f>E166+E167+E168</f>
        <v>19552439.399999999</v>
      </c>
      <c r="F164" s="12">
        <f>F196+F841</f>
        <v>19552439.399999999</v>
      </c>
      <c r="G164" s="12">
        <f>G166+G167+G168</f>
        <v>0</v>
      </c>
      <c r="H164" s="12">
        <f>H166+H167+H168</f>
        <v>19147009.75</v>
      </c>
      <c r="I164" s="12">
        <f>I166+I167+I168</f>
        <v>19147009.75</v>
      </c>
      <c r="J164" s="98"/>
    </row>
    <row r="165" spans="1:13" s="30" customFormat="1">
      <c r="A165" s="524" t="s">
        <v>21</v>
      </c>
      <c r="B165" s="524"/>
      <c r="C165" s="524"/>
      <c r="D165" s="151"/>
      <c r="E165" s="10"/>
      <c r="F165" s="10"/>
      <c r="G165" s="10"/>
      <c r="H165" s="10"/>
      <c r="I165" s="10"/>
      <c r="J165" s="98"/>
    </row>
    <row r="166" spans="1:13" s="30" customFormat="1">
      <c r="A166" s="524" t="s">
        <v>639</v>
      </c>
      <c r="B166" s="524"/>
      <c r="C166" s="524"/>
      <c r="D166" s="151"/>
      <c r="E166" s="10">
        <f>E198+E843</f>
        <v>14707065.34</v>
      </c>
      <c r="F166" s="10">
        <f>E166</f>
        <v>14707065.34</v>
      </c>
      <c r="G166" s="10"/>
      <c r="H166" s="10">
        <f t="shared" ref="H166:I168" si="0">H198+H843</f>
        <v>14265023</v>
      </c>
      <c r="I166" s="10">
        <f t="shared" si="0"/>
        <v>14265023</v>
      </c>
      <c r="J166" s="98"/>
    </row>
    <row r="167" spans="1:13" s="30" customFormat="1">
      <c r="A167" s="586" t="s">
        <v>640</v>
      </c>
      <c r="B167" s="586"/>
      <c r="C167" s="586"/>
      <c r="D167" s="161"/>
      <c r="E167" s="10">
        <f>E199+E844</f>
        <v>403950</v>
      </c>
      <c r="F167" s="10">
        <f>F199+F844</f>
        <v>403950</v>
      </c>
      <c r="G167" s="10"/>
      <c r="H167" s="10">
        <f t="shared" si="0"/>
        <v>568950</v>
      </c>
      <c r="I167" s="10">
        <f t="shared" si="0"/>
        <v>568950</v>
      </c>
      <c r="J167" s="98"/>
    </row>
    <row r="168" spans="1:13" s="30" customFormat="1" ht="18.75" customHeight="1">
      <c r="A168" s="524" t="s">
        <v>641</v>
      </c>
      <c r="B168" s="524"/>
      <c r="C168" s="524"/>
      <c r="D168" s="151"/>
      <c r="E168" s="10">
        <f>E200+E845</f>
        <v>4441424.0599999996</v>
      </c>
      <c r="F168" s="10">
        <f>E168</f>
        <v>4441424.0599999996</v>
      </c>
      <c r="G168" s="10"/>
      <c r="H168" s="10">
        <f t="shared" si="0"/>
        <v>4313036.75</v>
      </c>
      <c r="I168" s="10">
        <f t="shared" si="0"/>
        <v>4313036.75</v>
      </c>
      <c r="J168" s="98"/>
    </row>
    <row r="169" spans="1:13" s="30" customFormat="1" ht="19.5" customHeight="1">
      <c r="A169" s="525" t="s">
        <v>642</v>
      </c>
      <c r="B169" s="525"/>
      <c r="C169" s="525"/>
      <c r="D169" s="152"/>
      <c r="E169" s="12">
        <f>E171+E172+E173+E174+E175+E176</f>
        <v>9247333.3300000001</v>
      </c>
      <c r="F169" s="12">
        <f>F171+F172+F173+F174+F175+F176</f>
        <v>9247333.3300000001</v>
      </c>
      <c r="G169" s="12">
        <f>G171+G172+G173+G174+G175+G176</f>
        <v>0</v>
      </c>
      <c r="H169" s="12">
        <f>H171+H172+H173+H174+H175+H176</f>
        <v>7766888.2200000007</v>
      </c>
      <c r="I169" s="12">
        <f>I171+I172+I173+I174+I175+I176</f>
        <v>7866888.2200000007</v>
      </c>
      <c r="J169" s="98"/>
    </row>
    <row r="170" spans="1:13" s="30" customFormat="1">
      <c r="A170" s="524" t="s">
        <v>21</v>
      </c>
      <c r="B170" s="524"/>
      <c r="C170" s="524"/>
      <c r="D170" s="151"/>
      <c r="E170" s="10"/>
      <c r="F170" s="10"/>
      <c r="G170" s="10"/>
      <c r="H170" s="10"/>
      <c r="I170" s="10"/>
      <c r="J170" s="98"/>
    </row>
    <row r="171" spans="1:13" s="30" customFormat="1">
      <c r="A171" s="524" t="s">
        <v>104</v>
      </c>
      <c r="B171" s="524"/>
      <c r="C171" s="524"/>
      <c r="D171" s="151"/>
      <c r="E171" s="10">
        <f>E203+E848</f>
        <v>603800</v>
      </c>
      <c r="F171" s="10">
        <f>E171</f>
        <v>603800</v>
      </c>
      <c r="G171" s="10"/>
      <c r="H171" s="10">
        <f t="shared" ref="H171:I173" si="1">H203+H848</f>
        <v>603800</v>
      </c>
      <c r="I171" s="10">
        <f t="shared" si="1"/>
        <v>603800</v>
      </c>
      <c r="J171" s="98"/>
    </row>
    <row r="172" spans="1:13" s="30" customFormat="1">
      <c r="A172" s="524" t="s">
        <v>105</v>
      </c>
      <c r="B172" s="524"/>
      <c r="C172" s="524"/>
      <c r="D172" s="151"/>
      <c r="E172" s="10">
        <f>E204+E849</f>
        <v>95000</v>
      </c>
      <c r="F172" s="10">
        <f>E172</f>
        <v>95000</v>
      </c>
      <c r="G172" s="10"/>
      <c r="H172" s="10">
        <f t="shared" si="1"/>
        <v>170000</v>
      </c>
      <c r="I172" s="10">
        <f t="shared" si="1"/>
        <v>170000</v>
      </c>
      <c r="J172" s="98"/>
    </row>
    <row r="173" spans="1:13" s="30" customFormat="1">
      <c r="A173" s="524" t="s">
        <v>106</v>
      </c>
      <c r="B173" s="524"/>
      <c r="C173" s="524"/>
      <c r="D173" s="151"/>
      <c r="E173" s="10">
        <f>E205+E850</f>
        <v>3621092</v>
      </c>
      <c r="F173" s="10">
        <f>E173</f>
        <v>3621092</v>
      </c>
      <c r="G173" s="10"/>
      <c r="H173" s="10">
        <f t="shared" si="1"/>
        <v>3621092</v>
      </c>
      <c r="I173" s="10">
        <f t="shared" si="1"/>
        <v>3621092</v>
      </c>
      <c r="J173" s="98"/>
    </row>
    <row r="174" spans="1:13" s="30" customFormat="1" ht="18" customHeight="1">
      <c r="A174" s="524" t="s">
        <v>107</v>
      </c>
      <c r="B174" s="524"/>
      <c r="C174" s="524"/>
      <c r="D174" s="151"/>
      <c r="E174" s="10">
        <v>0</v>
      </c>
      <c r="F174" s="10">
        <v>0</v>
      </c>
      <c r="G174" s="10"/>
      <c r="H174" s="10">
        <v>0</v>
      </c>
      <c r="I174" s="10">
        <v>0</v>
      </c>
      <c r="J174" s="98"/>
    </row>
    <row r="175" spans="1:13" s="30" customFormat="1" ht="20.25" customHeight="1">
      <c r="A175" s="524" t="s">
        <v>108</v>
      </c>
      <c r="B175" s="524"/>
      <c r="C175" s="524"/>
      <c r="D175" s="151"/>
      <c r="E175" s="10">
        <f>E208+E852</f>
        <v>2214072.84</v>
      </c>
      <c r="F175" s="10">
        <f>E175</f>
        <v>2214072.84</v>
      </c>
      <c r="G175" s="10"/>
      <c r="H175" s="10">
        <f>H208+H852</f>
        <v>1117400</v>
      </c>
      <c r="I175" s="10">
        <f>I208+I852</f>
        <v>1217400</v>
      </c>
      <c r="J175" s="98"/>
    </row>
    <row r="176" spans="1:13" s="30" customFormat="1" ht="17.25" customHeight="1">
      <c r="A176" s="524" t="s">
        <v>109</v>
      </c>
      <c r="B176" s="524"/>
      <c r="C176" s="524"/>
      <c r="D176" s="151"/>
      <c r="E176" s="10">
        <f>E209+E853+E1579</f>
        <v>2713368.49</v>
      </c>
      <c r="F176" s="10">
        <f>F209+F853+F1579+G176</f>
        <v>2713368.49</v>
      </c>
      <c r="G176" s="10"/>
      <c r="H176" s="10">
        <v>2254596.2200000002</v>
      </c>
      <c r="I176" s="10">
        <f>H176</f>
        <v>2254596.2200000002</v>
      </c>
      <c r="J176" s="98"/>
    </row>
    <row r="177" spans="1:11" s="51" customFormat="1" ht="18" customHeight="1">
      <c r="A177" s="525" t="s">
        <v>110</v>
      </c>
      <c r="B177" s="525"/>
      <c r="C177" s="525"/>
      <c r="D177" s="152"/>
      <c r="E177" s="9">
        <f>E179</f>
        <v>78431</v>
      </c>
      <c r="F177" s="9">
        <f>F179</f>
        <v>78431</v>
      </c>
      <c r="G177" s="9">
        <f>G179</f>
        <v>0</v>
      </c>
      <c r="H177" s="9">
        <f>H179</f>
        <v>78431</v>
      </c>
      <c r="I177" s="9">
        <f>I179</f>
        <v>78431</v>
      </c>
      <c r="J177" s="98"/>
    </row>
    <row r="178" spans="1:11" s="30" customFormat="1">
      <c r="A178" s="524" t="s">
        <v>21</v>
      </c>
      <c r="B178" s="524"/>
      <c r="C178" s="524"/>
      <c r="D178" s="151"/>
      <c r="E178" s="10"/>
      <c r="F178" s="10"/>
      <c r="G178" s="10"/>
      <c r="H178" s="10"/>
      <c r="I178" s="10"/>
      <c r="J178" s="98"/>
    </row>
    <row r="179" spans="1:11" s="30" customFormat="1" ht="18.75" customHeight="1">
      <c r="A179" s="524" t="s">
        <v>111</v>
      </c>
      <c r="B179" s="524"/>
      <c r="C179" s="524"/>
      <c r="D179" s="151"/>
      <c r="E179" s="10">
        <f>E856</f>
        <v>78431</v>
      </c>
      <c r="F179" s="10">
        <f>F856</f>
        <v>78431</v>
      </c>
      <c r="G179" s="10"/>
      <c r="H179" s="10">
        <f>H856</f>
        <v>78431</v>
      </c>
      <c r="I179" s="10">
        <f>I856</f>
        <v>78431</v>
      </c>
      <c r="J179" s="98"/>
    </row>
    <row r="180" spans="1:11" s="30" customFormat="1" ht="36.75" customHeight="1">
      <c r="A180" s="524" t="s">
        <v>112</v>
      </c>
      <c r="B180" s="524"/>
      <c r="C180" s="524"/>
      <c r="D180" s="151"/>
      <c r="E180" s="10"/>
      <c r="F180" s="10"/>
      <c r="G180" s="10"/>
      <c r="H180" s="10"/>
      <c r="I180" s="10"/>
      <c r="J180" s="98"/>
    </row>
    <row r="181" spans="1:11" s="30" customFormat="1" ht="18" customHeight="1">
      <c r="A181" s="525" t="s">
        <v>113</v>
      </c>
      <c r="B181" s="525"/>
      <c r="C181" s="525"/>
      <c r="D181" s="152"/>
      <c r="E181" s="12">
        <f>E183+E184+E185+E186</f>
        <v>1000507</v>
      </c>
      <c r="F181" s="12">
        <f>F183+F184+F185+F186</f>
        <v>1000507</v>
      </c>
      <c r="G181" s="12">
        <f>G183+G184+G185+G186</f>
        <v>0</v>
      </c>
      <c r="H181" s="12">
        <f>H183+H184+H185+H186</f>
        <v>949071</v>
      </c>
      <c r="I181" s="12">
        <f>I183+I184+I185+I186</f>
        <v>1019571</v>
      </c>
      <c r="J181" s="98"/>
    </row>
    <row r="182" spans="1:11" s="30" customFormat="1">
      <c r="A182" s="524" t="s">
        <v>21</v>
      </c>
      <c r="B182" s="524"/>
      <c r="C182" s="524"/>
      <c r="D182" s="151"/>
      <c r="E182" s="10"/>
      <c r="F182" s="10"/>
      <c r="G182" s="10"/>
      <c r="H182" s="10"/>
      <c r="I182" s="10"/>
      <c r="J182" s="98"/>
    </row>
    <row r="183" spans="1:11" s="30" customFormat="1" ht="18.75" customHeight="1">
      <c r="A183" s="524" t="s">
        <v>114</v>
      </c>
      <c r="B183" s="524"/>
      <c r="C183" s="524"/>
      <c r="D183" s="151"/>
      <c r="E183" s="10">
        <f>E216+E860</f>
        <v>407832</v>
      </c>
      <c r="F183" s="10">
        <f>E183</f>
        <v>407832</v>
      </c>
      <c r="G183" s="10"/>
      <c r="H183" s="10">
        <f t="shared" ref="H183:I186" si="2">H216+H860</f>
        <v>325031</v>
      </c>
      <c r="I183" s="10">
        <f t="shared" si="2"/>
        <v>395531</v>
      </c>
      <c r="J183" s="98"/>
      <c r="K183" s="104">
        <f>I183-H183</f>
        <v>70500</v>
      </c>
    </row>
    <row r="184" spans="1:11" s="30" customFormat="1" ht="19.5" customHeight="1">
      <c r="A184" s="524" t="s">
        <v>115</v>
      </c>
      <c r="B184" s="524"/>
      <c r="C184" s="524"/>
      <c r="D184" s="151"/>
      <c r="E184" s="10">
        <f>E217+E861</f>
        <v>0</v>
      </c>
      <c r="F184" s="10"/>
      <c r="G184" s="10"/>
      <c r="H184" s="10">
        <f t="shared" si="2"/>
        <v>0</v>
      </c>
      <c r="I184" s="10">
        <f t="shared" si="2"/>
        <v>0</v>
      </c>
      <c r="J184" s="98"/>
    </row>
    <row r="185" spans="1:11" s="30" customFormat="1" ht="18.75" customHeight="1">
      <c r="A185" s="524" t="s">
        <v>116</v>
      </c>
      <c r="B185" s="524"/>
      <c r="C185" s="524"/>
      <c r="D185" s="151"/>
      <c r="E185" s="10">
        <f>E218+E862</f>
        <v>0</v>
      </c>
      <c r="F185" s="10"/>
      <c r="G185" s="10"/>
      <c r="H185" s="10">
        <f t="shared" si="2"/>
        <v>0</v>
      </c>
      <c r="I185" s="10">
        <f t="shared" si="2"/>
        <v>0</v>
      </c>
      <c r="J185" s="98"/>
    </row>
    <row r="186" spans="1:11" s="30" customFormat="1" ht="18.75" customHeight="1">
      <c r="A186" s="524" t="s">
        <v>638</v>
      </c>
      <c r="B186" s="524"/>
      <c r="C186" s="524"/>
      <c r="D186" s="151"/>
      <c r="E186" s="10">
        <f>E219+E863</f>
        <v>592675</v>
      </c>
      <c r="F186" s="10">
        <f>E186</f>
        <v>592675</v>
      </c>
      <c r="G186" s="10"/>
      <c r="H186" s="10">
        <f t="shared" si="2"/>
        <v>624040</v>
      </c>
      <c r="I186" s="10">
        <f t="shared" si="2"/>
        <v>624040</v>
      </c>
      <c r="J186" s="98"/>
    </row>
    <row r="187" spans="1:11" s="51" customFormat="1" ht="17.25" customHeight="1">
      <c r="A187" s="525" t="s">
        <v>117</v>
      </c>
      <c r="B187" s="525"/>
      <c r="C187" s="525"/>
      <c r="D187" s="152"/>
      <c r="E187" s="12">
        <f>E189+E190</f>
        <v>0</v>
      </c>
      <c r="F187" s="12">
        <f>F189+F190</f>
        <v>0</v>
      </c>
      <c r="G187" s="12">
        <f>G189+G190</f>
        <v>0</v>
      </c>
      <c r="H187" s="12">
        <f>H189+H190</f>
        <v>0</v>
      </c>
      <c r="I187" s="12">
        <f>I189+I190</f>
        <v>0</v>
      </c>
      <c r="J187" s="98"/>
    </row>
    <row r="188" spans="1:11" s="30" customFormat="1">
      <c r="A188" s="524" t="s">
        <v>21</v>
      </c>
      <c r="B188" s="524"/>
      <c r="C188" s="524"/>
      <c r="D188" s="151"/>
      <c r="E188" s="10"/>
      <c r="F188" s="10"/>
      <c r="G188" s="10"/>
      <c r="H188" s="10"/>
      <c r="I188" s="10"/>
      <c r="J188" s="98"/>
    </row>
    <row r="189" spans="1:11" s="30" customFormat="1" ht="36.75" customHeight="1">
      <c r="A189" s="524" t="s">
        <v>118</v>
      </c>
      <c r="B189" s="524"/>
      <c r="C189" s="524"/>
      <c r="D189" s="151"/>
      <c r="E189" s="10"/>
      <c r="F189" s="10"/>
      <c r="G189" s="10"/>
      <c r="H189" s="10"/>
      <c r="I189" s="10"/>
      <c r="J189" s="98"/>
    </row>
    <row r="190" spans="1:11" s="30" customFormat="1" ht="33" customHeight="1">
      <c r="A190" s="524" t="s">
        <v>119</v>
      </c>
      <c r="B190" s="524"/>
      <c r="C190" s="524"/>
      <c r="D190" s="151"/>
      <c r="E190" s="10"/>
      <c r="F190" s="10"/>
      <c r="G190" s="10"/>
      <c r="H190" s="10"/>
      <c r="I190" s="10"/>
      <c r="J190" s="98"/>
    </row>
    <row r="191" spans="1:11" s="30" customFormat="1">
      <c r="A191" s="525" t="s">
        <v>644</v>
      </c>
      <c r="B191" s="525"/>
      <c r="C191" s="525"/>
      <c r="D191" s="152"/>
      <c r="E191" s="9">
        <f>E224+E868</f>
        <v>325695.65999999997</v>
      </c>
      <c r="F191" s="9">
        <f>E191</f>
        <v>325695.65999999997</v>
      </c>
      <c r="G191" s="9"/>
      <c r="H191" s="9">
        <f>H224+H868</f>
        <v>2400</v>
      </c>
      <c r="I191" s="9">
        <f>I224+I868</f>
        <v>2400</v>
      </c>
      <c r="J191" s="98"/>
    </row>
    <row r="192" spans="1:11" s="30" customFormat="1" ht="19.5" customHeight="1">
      <c r="A192" s="587" t="s">
        <v>131</v>
      </c>
      <c r="B192" s="587"/>
      <c r="C192" s="587"/>
      <c r="D192" s="162"/>
      <c r="E192" s="10"/>
      <c r="F192" s="10"/>
      <c r="G192" s="10"/>
      <c r="H192" s="10"/>
      <c r="I192" s="10"/>
      <c r="J192" s="98"/>
    </row>
    <row r="193" spans="1:12" s="30" customFormat="1" ht="34.5" customHeight="1">
      <c r="A193" s="588" t="s">
        <v>303</v>
      </c>
      <c r="B193" s="588"/>
      <c r="C193" s="588"/>
      <c r="D193" s="190"/>
      <c r="E193" s="191">
        <f>E194</f>
        <v>26685061.039999999</v>
      </c>
      <c r="F193" s="192">
        <f>F194</f>
        <v>26685061.039999999</v>
      </c>
      <c r="G193" s="192">
        <f>G194</f>
        <v>0</v>
      </c>
      <c r="H193" s="192">
        <f>H194</f>
        <v>26705727.149999999</v>
      </c>
      <c r="I193" s="192">
        <f>I194</f>
        <v>26705727.149999999</v>
      </c>
      <c r="J193" s="98"/>
      <c r="K193" s="104">
        <f>H226+H258+H290+H322+H354+H451+H483+H515+H547+H580+H612+H644+H676</f>
        <v>26703907.149999999</v>
      </c>
    </row>
    <row r="194" spans="1:12" s="30" customFormat="1" ht="18.75" customHeight="1">
      <c r="A194" s="524" t="s">
        <v>132</v>
      </c>
      <c r="B194" s="524"/>
      <c r="C194" s="524"/>
      <c r="D194" s="151"/>
      <c r="E194" s="20">
        <f>E196+E201+E210+E214+E224</f>
        <v>26685061.039999999</v>
      </c>
      <c r="F194" s="10">
        <f>F196+F201+F210+F214+F224</f>
        <v>26685061.039999999</v>
      </c>
      <c r="G194" s="10">
        <f>G196+G201+G210+G214+G224</f>
        <v>0</v>
      </c>
      <c r="H194" s="10">
        <f>H196+H201+H210+H214+H224</f>
        <v>26705727.149999999</v>
      </c>
      <c r="I194" s="10">
        <f>I196+I201+I210+I214+I224</f>
        <v>26705727.149999999</v>
      </c>
      <c r="J194" s="98"/>
      <c r="L194" s="104">
        <f>K193-I193</f>
        <v>-1820</v>
      </c>
    </row>
    <row r="195" spans="1:12" s="30" customFormat="1" ht="16.5" customHeight="1">
      <c r="A195" s="524" t="s">
        <v>98</v>
      </c>
      <c r="B195" s="524"/>
      <c r="C195" s="524"/>
      <c r="D195" s="151"/>
      <c r="E195" s="20"/>
      <c r="F195" s="10"/>
      <c r="G195" s="10"/>
      <c r="H195" s="10"/>
      <c r="I195" s="10"/>
      <c r="J195" s="98"/>
    </row>
    <row r="196" spans="1:12" s="30" customFormat="1" ht="31.5" customHeight="1">
      <c r="A196" s="525" t="s">
        <v>133</v>
      </c>
      <c r="B196" s="525"/>
      <c r="C196" s="525"/>
      <c r="D196" s="152"/>
      <c r="E196" s="12">
        <f>E198+E199+E200</f>
        <v>18768939.75</v>
      </c>
      <c r="F196" s="12">
        <f>F198+F199+F200</f>
        <v>18768939.75</v>
      </c>
      <c r="G196" s="12">
        <f>G198+G199+G200</f>
        <v>0</v>
      </c>
      <c r="H196" s="12">
        <f>H198+H199+H200</f>
        <v>18697009.75</v>
      </c>
      <c r="I196" s="12">
        <f>I198+I199+I200</f>
        <v>18697009.75</v>
      </c>
      <c r="J196" s="98"/>
      <c r="L196" s="104">
        <f>E193-F193</f>
        <v>0</v>
      </c>
    </row>
    <row r="197" spans="1:12" s="30" customFormat="1" ht="15" customHeight="1">
      <c r="A197" s="524" t="s">
        <v>21</v>
      </c>
      <c r="B197" s="524"/>
      <c r="C197" s="524"/>
      <c r="D197" s="151"/>
      <c r="E197" s="31"/>
      <c r="F197" s="32"/>
      <c r="G197" s="32"/>
      <c r="H197" s="32"/>
      <c r="I197" s="32"/>
      <c r="J197" s="98"/>
    </row>
    <row r="198" spans="1:12" s="30" customFormat="1" ht="20.25" customHeight="1">
      <c r="A198" s="524" t="s">
        <v>134</v>
      </c>
      <c r="B198" s="524"/>
      <c r="C198" s="524"/>
      <c r="D198" s="151"/>
      <c r="E198" s="33">
        <f>E231+E295+E359+E456+E488+E520+E552+E585+E617+E263+E327+E649+E681+E713+E778+E745+E811</f>
        <v>14320352.859999999</v>
      </c>
      <c r="F198" s="33">
        <f>F231+F295+F359+F456+F488+F520+F552+F585+F617+F263+F327+F649+F681+F713+F778+F745+F811</f>
        <v>14320352.859999999</v>
      </c>
      <c r="G198" s="32"/>
      <c r="H198" s="33">
        <f>H231+H295+H359+H456+H488+H520+H552+H585+H617+H263+H327+H649+H681</f>
        <v>14265023</v>
      </c>
      <c r="I198" s="33">
        <f>I231+I295+I359+I456+I488+I520+I552+I585+I617+I263+I327+I649+I681</f>
        <v>14265023</v>
      </c>
      <c r="J198" s="98"/>
    </row>
    <row r="199" spans="1:12" s="30" customFormat="1" ht="18" customHeight="1">
      <c r="A199" s="524" t="s">
        <v>135</v>
      </c>
      <c r="B199" s="524"/>
      <c r="C199" s="524"/>
      <c r="D199" s="151"/>
      <c r="E199" s="33">
        <f>E232+E296+E360+E457+E489+E521+E553+E586+E618+E264+E328+E682+E392+E650</f>
        <v>123950</v>
      </c>
      <c r="F199" s="34">
        <f>E199</f>
        <v>123950</v>
      </c>
      <c r="G199" s="49"/>
      <c r="H199" s="33">
        <f>H232+H296+H360+H457+H489+H521+H553+H586+H618+H264+H328+H682+H392</f>
        <v>118950</v>
      </c>
      <c r="I199" s="33">
        <f>I232+I296+I360+I457+I489+I521+I553+I586+I618+I264+I328+I682+I392</f>
        <v>118950</v>
      </c>
      <c r="J199" s="98"/>
    </row>
    <row r="200" spans="1:12" s="30" customFormat="1" ht="18" customHeight="1">
      <c r="A200" s="524" t="s">
        <v>136</v>
      </c>
      <c r="B200" s="524"/>
      <c r="C200" s="524"/>
      <c r="D200" s="151"/>
      <c r="E200" s="33">
        <f>E233+E297+E361+E458+E490+E522+E554+E587+E619+E265+E329+E651+E683+E715+E780+E747+E813</f>
        <v>4324636.8899999997</v>
      </c>
      <c r="F200" s="33">
        <f>F233+F297+F361+F458+F490+F522+F554+F587+F619+F265+F329+F651+F683+F715+F780+F747+F813</f>
        <v>4324636.8899999997</v>
      </c>
      <c r="G200" s="36"/>
      <c r="H200" s="33">
        <f>H233+H297+H361+H458+H490+H522+H554+H587+H619+H265+H329+H650+H651+H683</f>
        <v>4313036.75</v>
      </c>
      <c r="I200" s="33">
        <f>I233+I297+I361+I458+I490+I522+I554+I587+I619+I265+I329+I650+I651+I683</f>
        <v>4313036.75</v>
      </c>
      <c r="J200" s="98"/>
    </row>
    <row r="201" spans="1:12" s="30" customFormat="1" ht="15" customHeight="1">
      <c r="A201" s="525" t="s">
        <v>137</v>
      </c>
      <c r="B201" s="525"/>
      <c r="C201" s="525"/>
      <c r="D201" s="152"/>
      <c r="E201" s="8">
        <f>E203+E204+E205+E209+E208</f>
        <v>7251175.29</v>
      </c>
      <c r="F201" s="8">
        <f>F203+F204+F205+F209+F208</f>
        <v>7251175.29</v>
      </c>
      <c r="G201" s="8">
        <f>G203+G204+G205+G209+G208</f>
        <v>0</v>
      </c>
      <c r="H201" s="8">
        <f>H203+H204+H205+H209+H208</f>
        <v>7373771.4000000004</v>
      </c>
      <c r="I201" s="8">
        <f>I203+I204+I205+I209+I208</f>
        <v>7373771.4000000004</v>
      </c>
      <c r="J201" s="98"/>
    </row>
    <row r="202" spans="1:12" s="30" customFormat="1" ht="15.75" customHeight="1">
      <c r="A202" s="524" t="s">
        <v>21</v>
      </c>
      <c r="B202" s="524"/>
      <c r="C202" s="524"/>
      <c r="D202" s="151"/>
      <c r="E202" s="20"/>
      <c r="F202" s="36"/>
      <c r="G202" s="36"/>
      <c r="H202" s="13"/>
      <c r="I202" s="49"/>
      <c r="J202" s="98"/>
    </row>
    <row r="203" spans="1:12" s="30" customFormat="1" ht="17.25" customHeight="1">
      <c r="A203" s="524" t="s">
        <v>138</v>
      </c>
      <c r="B203" s="524"/>
      <c r="C203" s="524"/>
      <c r="D203" s="151"/>
      <c r="E203" s="33">
        <f>E236+E300+E364+E461+E493+E525+E557+E590+E622+E268+E332+E654</f>
        <v>603800</v>
      </c>
      <c r="F203" s="35">
        <f>E203</f>
        <v>603800</v>
      </c>
      <c r="G203" s="36"/>
      <c r="H203" s="33">
        <f>H236+H300+H364+H461+H493+H525+H557+H590+H622+H268+H332+H654</f>
        <v>603800</v>
      </c>
      <c r="I203" s="33">
        <f>I236+I300+I364+I461+I493+I525+I557+I590+I622+I268+I332+I654</f>
        <v>603800</v>
      </c>
      <c r="J203" s="98"/>
      <c r="K203" s="104"/>
    </row>
    <row r="204" spans="1:12" s="30" customFormat="1" ht="17.25" customHeight="1">
      <c r="A204" s="524" t="s">
        <v>139</v>
      </c>
      <c r="B204" s="524"/>
      <c r="C204" s="524"/>
      <c r="D204" s="151"/>
      <c r="E204" s="33">
        <f>E237+E301+E365+E462+E494+E526+E558+E591+E623+E269+E333+E687+E655</f>
        <v>95000</v>
      </c>
      <c r="F204" s="35">
        <f>E204</f>
        <v>95000</v>
      </c>
      <c r="G204" s="36"/>
      <c r="H204" s="33">
        <f>H237+H301+H365+H462+H494+H526+H558+H591+H623+H269+H333+H687</f>
        <v>170000</v>
      </c>
      <c r="I204" s="33">
        <f>I237+I301+I365+I462+I494+I526+I558+I591+I623+I269+I333+I687</f>
        <v>170000</v>
      </c>
      <c r="J204" s="98"/>
    </row>
    <row r="205" spans="1:12" s="30" customFormat="1" ht="17.25" customHeight="1">
      <c r="A205" s="524" t="s">
        <v>140</v>
      </c>
      <c r="B205" s="524"/>
      <c r="C205" s="524"/>
      <c r="D205" s="151"/>
      <c r="E205" s="33">
        <f>E238+E302+E366+E463+E495+E527+E559+E592+E624+E270+E334</f>
        <v>3621092</v>
      </c>
      <c r="F205" s="35">
        <f>E205</f>
        <v>3621092</v>
      </c>
      <c r="G205" s="36"/>
      <c r="H205" s="33">
        <f>H238+H302+H366+H463+H495+H527+H559+H592+H624+H270+H334</f>
        <v>3621092</v>
      </c>
      <c r="I205" s="33">
        <f>I238+I302+I366+I463+I495+I527+I559+I592+I624+I270+I334</f>
        <v>3621092</v>
      </c>
      <c r="J205" s="98"/>
    </row>
    <row r="206" spans="1:12" s="30" customFormat="1" ht="15" customHeight="1">
      <c r="A206" s="524" t="s">
        <v>141</v>
      </c>
      <c r="B206" s="524"/>
      <c r="C206" s="524"/>
      <c r="D206" s="165"/>
      <c r="E206" s="526"/>
      <c r="F206" s="528"/>
      <c r="G206" s="528"/>
      <c r="H206" s="526"/>
      <c r="I206" s="526"/>
      <c r="J206" s="98"/>
    </row>
    <row r="207" spans="1:12" s="30" customFormat="1" ht="19.5" customHeight="1">
      <c r="A207" s="524"/>
      <c r="B207" s="524"/>
      <c r="C207" s="524"/>
      <c r="D207" s="153"/>
      <c r="E207" s="527"/>
      <c r="F207" s="529"/>
      <c r="G207" s="529"/>
      <c r="H207" s="527"/>
      <c r="I207" s="527"/>
      <c r="J207" s="98"/>
    </row>
    <row r="208" spans="1:12" s="30" customFormat="1" ht="16.5" customHeight="1">
      <c r="A208" s="524" t="s">
        <v>108</v>
      </c>
      <c r="B208" s="524"/>
      <c r="C208" s="524"/>
      <c r="D208" s="151"/>
      <c r="E208" s="33">
        <f>E241+E305+E369+E466+E498+E530+E562+E595+E627+E273+E337</f>
        <v>609400</v>
      </c>
      <c r="F208" s="37">
        <f>E208</f>
        <v>609400</v>
      </c>
      <c r="G208" s="47"/>
      <c r="H208" s="33">
        <f>H241+H305+H369+H466+H498+H530+H562+H595+H627+H273+H337</f>
        <v>617400</v>
      </c>
      <c r="I208" s="33">
        <f>I241+I305+I369+I466+I498+I530+I562+I595+I627+I273+I337</f>
        <v>617400</v>
      </c>
      <c r="J208" s="98"/>
    </row>
    <row r="209" spans="1:11" s="30" customFormat="1" ht="18.75" customHeight="1">
      <c r="A209" s="524" t="s">
        <v>142</v>
      </c>
      <c r="B209" s="524"/>
      <c r="C209" s="524"/>
      <c r="D209" s="151"/>
      <c r="E209" s="33">
        <f>E242+E306+E370+E467+E499+E531+E563+E596+E628+E274+E338+E692+E660</f>
        <v>2321883.29</v>
      </c>
      <c r="F209" s="34">
        <f>E209</f>
        <v>2321883.29</v>
      </c>
      <c r="G209" s="49"/>
      <c r="H209" s="33">
        <f>H242+H306+H370+H467+H499+H531+H563+H596+H628+H274+H338+H692+H660</f>
        <v>2361479.4</v>
      </c>
      <c r="I209" s="33">
        <f>I242+I306+I370+I467+I499+I531+I563+I596+I628+I274+I338+I692+I660</f>
        <v>2361479.4</v>
      </c>
      <c r="J209" s="98"/>
      <c r="K209" s="104">
        <f>F209-H209</f>
        <v>-39596.10999999987</v>
      </c>
    </row>
    <row r="210" spans="1:11" s="30" customFormat="1" ht="19.5" customHeight="1">
      <c r="A210" s="525" t="s">
        <v>143</v>
      </c>
      <c r="B210" s="525"/>
      <c r="C210" s="525"/>
      <c r="D210" s="152"/>
      <c r="E210" s="8">
        <f>E212+E213</f>
        <v>0</v>
      </c>
      <c r="F210" s="8">
        <f>F212+F213</f>
        <v>0</v>
      </c>
      <c r="G210" s="8">
        <f>G212+G213</f>
        <v>0</v>
      </c>
      <c r="H210" s="8">
        <f>H212+H213</f>
        <v>0</v>
      </c>
      <c r="I210" s="8">
        <f>I212+I213</f>
        <v>0</v>
      </c>
      <c r="J210" s="98"/>
    </row>
    <row r="211" spans="1:11" s="30" customFormat="1">
      <c r="A211" s="524" t="s">
        <v>21</v>
      </c>
      <c r="B211" s="524"/>
      <c r="C211" s="524"/>
      <c r="D211" s="151"/>
      <c r="E211" s="36"/>
      <c r="F211" s="36"/>
      <c r="G211" s="36"/>
      <c r="H211" s="36"/>
      <c r="I211" s="36"/>
      <c r="J211" s="98"/>
    </row>
    <row r="212" spans="1:11" s="30" customFormat="1" ht="29.25" customHeight="1">
      <c r="A212" s="524" t="s">
        <v>144</v>
      </c>
      <c r="B212" s="524"/>
      <c r="C212" s="524"/>
      <c r="D212" s="151"/>
      <c r="E212" s="36">
        <f>E309</f>
        <v>0</v>
      </c>
      <c r="F212" s="36">
        <f>E212</f>
        <v>0</v>
      </c>
      <c r="G212" s="36"/>
      <c r="H212" s="36"/>
      <c r="I212" s="36"/>
      <c r="J212" s="98"/>
    </row>
    <row r="213" spans="1:11" s="30" customFormat="1" ht="33" customHeight="1">
      <c r="A213" s="524" t="s">
        <v>145</v>
      </c>
      <c r="B213" s="524"/>
      <c r="C213" s="524"/>
      <c r="D213" s="151"/>
      <c r="E213" s="36"/>
      <c r="F213" s="36"/>
      <c r="G213" s="36"/>
      <c r="H213" s="36"/>
      <c r="I213" s="36"/>
      <c r="J213" s="98"/>
    </row>
    <row r="214" spans="1:11" s="51" customFormat="1" ht="33" customHeight="1">
      <c r="A214" s="525" t="s">
        <v>146</v>
      </c>
      <c r="B214" s="525"/>
      <c r="C214" s="525"/>
      <c r="D214" s="152"/>
      <c r="E214" s="52">
        <f>E216+E217+E218+E219</f>
        <v>632546</v>
      </c>
      <c r="F214" s="12">
        <f>F216+F217+F218+F219</f>
        <v>632546</v>
      </c>
      <c r="G214" s="12">
        <f>G216+G217+G218+G219</f>
        <v>0</v>
      </c>
      <c r="H214" s="12">
        <f>H216+H217+H218+H219</f>
        <v>632546</v>
      </c>
      <c r="I214" s="12">
        <f>I216+I217+I218+I219</f>
        <v>632546</v>
      </c>
      <c r="J214" s="98"/>
    </row>
    <row r="215" spans="1:11" s="30" customFormat="1">
      <c r="A215" s="524" t="s">
        <v>21</v>
      </c>
      <c r="B215" s="524"/>
      <c r="C215" s="524"/>
      <c r="D215" s="151"/>
      <c r="E215" s="38"/>
      <c r="F215" s="36"/>
      <c r="G215" s="36"/>
      <c r="H215" s="36"/>
      <c r="I215" s="36"/>
      <c r="J215" s="98"/>
    </row>
    <row r="216" spans="1:11" s="30" customFormat="1" ht="17.25" customHeight="1">
      <c r="A216" s="524" t="s">
        <v>147</v>
      </c>
      <c r="B216" s="524"/>
      <c r="C216" s="524"/>
      <c r="D216" s="151"/>
      <c r="E216" s="20">
        <f>E249+E313+E377+E474+E506+E538+E570+E603+E635+E667+E281</f>
        <v>88831</v>
      </c>
      <c r="F216" s="53">
        <f>E216</f>
        <v>88831</v>
      </c>
      <c r="G216" s="36"/>
      <c r="H216" s="20">
        <f>H249+H313+H377+H474+H506+H538+H570+H603+H635+H667+H281</f>
        <v>88831</v>
      </c>
      <c r="I216" s="20">
        <f>I249+I313+I377+I474+I506+I538+I570+I603+I635+I667+I281</f>
        <v>88831</v>
      </c>
      <c r="J216" s="98"/>
    </row>
    <row r="217" spans="1:11" s="30" customFormat="1" ht="17.25" customHeight="1">
      <c r="A217" s="524" t="s">
        <v>148</v>
      </c>
      <c r="B217" s="524"/>
      <c r="C217" s="524"/>
      <c r="D217" s="151"/>
      <c r="E217" s="20">
        <f>E250+E314+E378+E475+E507+E539+E571+E604+E636</f>
        <v>0</v>
      </c>
      <c r="F217" s="54"/>
      <c r="G217" s="36"/>
      <c r="H217" s="20">
        <f>H250+H314+H378+H475+H507+H539+H571+H604+H636</f>
        <v>0</v>
      </c>
      <c r="I217" s="20">
        <f>I250+I314+I378+I475+I507+I539+I571+I604+I636</f>
        <v>0</v>
      </c>
      <c r="J217" s="98"/>
    </row>
    <row r="218" spans="1:11" s="30" customFormat="1" ht="19.5" customHeight="1">
      <c r="A218" s="524" t="s">
        <v>149</v>
      </c>
      <c r="B218" s="524"/>
      <c r="C218" s="524"/>
      <c r="D218" s="151"/>
      <c r="E218" s="20">
        <f>E251+E315+E379+E476+E508+E540+E572+E605+E637</f>
        <v>0</v>
      </c>
      <c r="F218" s="54"/>
      <c r="G218" s="36"/>
      <c r="H218" s="20">
        <f>H251+H315+H379+H476+H508+H540+H572+H605+H637</f>
        <v>0</v>
      </c>
      <c r="I218" s="20">
        <f>I251+I315+I379+I476+I508+I540+I572+I605+I637</f>
        <v>0</v>
      </c>
      <c r="J218" s="98"/>
    </row>
    <row r="219" spans="1:11" s="30" customFormat="1" ht="18" customHeight="1">
      <c r="A219" s="524" t="s">
        <v>150</v>
      </c>
      <c r="B219" s="524"/>
      <c r="C219" s="524"/>
      <c r="D219" s="151"/>
      <c r="E219" s="33">
        <f>E252+E316+E380+E477+E509+E541+E573+E606+E638+E284+E348+E702+E670</f>
        <v>543715</v>
      </c>
      <c r="F219" s="53">
        <f>E219</f>
        <v>543715</v>
      </c>
      <c r="G219" s="36"/>
      <c r="H219" s="33">
        <f>H252+H316+H380+H477+H509+H541+H573+H606+H638+H284+H348+H702+H670</f>
        <v>543715</v>
      </c>
      <c r="I219" s="33">
        <f>I252+I316+I380+I477+I509+I541+I573+I606+I638+I284+I348+I702+I670</f>
        <v>543715</v>
      </c>
      <c r="J219" s="98"/>
    </row>
    <row r="220" spans="1:11" s="51" customFormat="1" ht="30" customHeight="1">
      <c r="A220" s="525" t="s">
        <v>151</v>
      </c>
      <c r="B220" s="525"/>
      <c r="C220" s="525"/>
      <c r="D220" s="152"/>
      <c r="E220" s="52"/>
      <c r="F220" s="41"/>
      <c r="G220" s="41"/>
      <c r="H220" s="41"/>
      <c r="I220" s="55"/>
      <c r="J220" s="98"/>
    </row>
    <row r="221" spans="1:11" s="30" customFormat="1">
      <c r="A221" s="524" t="s">
        <v>21</v>
      </c>
      <c r="B221" s="524"/>
      <c r="C221" s="524"/>
      <c r="D221" s="151"/>
      <c r="E221" s="36"/>
      <c r="F221" s="36"/>
      <c r="G221" s="36"/>
      <c r="H221" s="36"/>
      <c r="I221" s="36"/>
      <c r="J221" s="98"/>
    </row>
    <row r="222" spans="1:11" s="30" customFormat="1" ht="34.5" customHeight="1">
      <c r="A222" s="524" t="s">
        <v>152</v>
      </c>
      <c r="B222" s="524"/>
      <c r="C222" s="524"/>
      <c r="D222" s="151"/>
      <c r="E222" s="36"/>
      <c r="F222" s="36"/>
      <c r="G222" s="36"/>
      <c r="H222" s="36"/>
      <c r="I222" s="36"/>
      <c r="J222" s="98"/>
    </row>
    <row r="223" spans="1:11" s="30" customFormat="1" ht="36" customHeight="1">
      <c r="A223" s="524" t="s">
        <v>153</v>
      </c>
      <c r="B223" s="524"/>
      <c r="C223" s="524"/>
      <c r="D223" s="151"/>
      <c r="E223" s="36"/>
      <c r="F223" s="36"/>
      <c r="G223" s="36"/>
      <c r="H223" s="36"/>
      <c r="I223" s="36"/>
      <c r="J223" s="98"/>
    </row>
    <row r="224" spans="1:11" s="30" customFormat="1" ht="14.25" customHeight="1">
      <c r="A224" s="525" t="s">
        <v>154</v>
      </c>
      <c r="B224" s="525"/>
      <c r="C224" s="525"/>
      <c r="D224" s="152"/>
      <c r="E224" s="8">
        <f>E257+E321+E385+E482+E514+E546+E578+E611+E643+E289+E353+E579</f>
        <v>32400</v>
      </c>
      <c r="F224" s="8">
        <f>F257+F321+F385+F482+F514+F546+F578+F611+F643+F289+F353+F579</f>
        <v>32400</v>
      </c>
      <c r="G224" s="55"/>
      <c r="H224" s="8">
        <f>H257+H321+H385+H482+H514+H546+H578+H611+H643+H289+H353+H579</f>
        <v>2400</v>
      </c>
      <c r="I224" s="8">
        <f>I257+I321+I385+I482+I514+I546+I578+I611+I643+I289+I353+I579</f>
        <v>2400</v>
      </c>
      <c r="J224" s="98"/>
    </row>
    <row r="225" spans="1:11" s="30" customFormat="1" ht="19.5" customHeight="1">
      <c r="A225" s="587" t="s">
        <v>131</v>
      </c>
      <c r="B225" s="587"/>
      <c r="C225" s="587"/>
      <c r="D225" s="162"/>
      <c r="E225" s="10"/>
      <c r="F225" s="10"/>
      <c r="G225" s="10"/>
      <c r="H225" s="10"/>
      <c r="I225" s="10"/>
      <c r="J225" s="98"/>
    </row>
    <row r="226" spans="1:11" s="51" customFormat="1" ht="231.75" customHeight="1">
      <c r="A226" s="537" t="s">
        <v>330</v>
      </c>
      <c r="B226" s="537"/>
      <c r="C226" s="537"/>
      <c r="D226" s="193" t="s">
        <v>331</v>
      </c>
      <c r="E226" s="78">
        <f>E227</f>
        <v>2746981</v>
      </c>
      <c r="F226" s="79">
        <f>F227</f>
        <v>2746981</v>
      </c>
      <c r="G226" s="79">
        <f>G227</f>
        <v>0</v>
      </c>
      <c r="H226" s="79">
        <f>H227</f>
        <v>2821981</v>
      </c>
      <c r="I226" s="79">
        <f>I227</f>
        <v>2821981</v>
      </c>
      <c r="J226" s="98"/>
      <c r="K226" s="56"/>
    </row>
    <row r="227" spans="1:11" s="30" customFormat="1" ht="25.5" customHeight="1">
      <c r="A227" s="524" t="s">
        <v>132</v>
      </c>
      <c r="B227" s="524"/>
      <c r="C227" s="524"/>
      <c r="D227" s="194"/>
      <c r="E227" s="20">
        <f>E229+E234+E243+E247+E257</f>
        <v>2746981</v>
      </c>
      <c r="F227" s="10">
        <f>F229+F234+F243+F247+F257</f>
        <v>2746981</v>
      </c>
      <c r="G227" s="10">
        <f>G229+G234+G243+G247+G257</f>
        <v>0</v>
      </c>
      <c r="H227" s="10">
        <f>H229+H234+H243+H247+H257</f>
        <v>2821981</v>
      </c>
      <c r="I227" s="10">
        <f>I229+I234+I243+I247+I257</f>
        <v>2821981</v>
      </c>
      <c r="J227" s="98"/>
    </row>
    <row r="228" spans="1:11" s="30" customFormat="1" ht="16.5" customHeight="1">
      <c r="A228" s="524" t="s">
        <v>98</v>
      </c>
      <c r="B228" s="524"/>
      <c r="C228" s="524"/>
      <c r="D228" s="194"/>
      <c r="E228" s="20"/>
      <c r="F228" s="10"/>
      <c r="G228" s="10"/>
      <c r="H228" s="10"/>
      <c r="I228" s="10"/>
      <c r="J228" s="98"/>
    </row>
    <row r="229" spans="1:11" s="30" customFormat="1" ht="31.5" customHeight="1">
      <c r="A229" s="525" t="s">
        <v>133</v>
      </c>
      <c r="B229" s="525"/>
      <c r="C229" s="525"/>
      <c r="D229" s="195"/>
      <c r="E229" s="12">
        <f>E231+E232+E233</f>
        <v>2358981</v>
      </c>
      <c r="F229" s="12">
        <f>F231+F232+F233</f>
        <v>2358981</v>
      </c>
      <c r="G229" s="12">
        <f>G231+G232+G233</f>
        <v>0</v>
      </c>
      <c r="H229" s="12">
        <f>H231+H232+H233</f>
        <v>2358981</v>
      </c>
      <c r="I229" s="12">
        <f>I231+I232+I233</f>
        <v>2358981</v>
      </c>
      <c r="J229" s="98"/>
    </row>
    <row r="230" spans="1:11" s="30" customFormat="1" ht="15" customHeight="1">
      <c r="A230" s="524" t="s">
        <v>21</v>
      </c>
      <c r="B230" s="524"/>
      <c r="C230" s="524"/>
      <c r="D230" s="194"/>
      <c r="E230" s="31"/>
      <c r="F230" s="32"/>
      <c r="G230" s="32"/>
      <c r="H230" s="32"/>
      <c r="I230" s="32"/>
      <c r="J230" s="98"/>
    </row>
    <row r="231" spans="1:11" s="30" customFormat="1" ht="37.5" customHeight="1">
      <c r="A231" s="524" t="s">
        <v>332</v>
      </c>
      <c r="B231" s="524"/>
      <c r="C231" s="524"/>
      <c r="D231" s="194" t="s">
        <v>333</v>
      </c>
      <c r="E231" s="33">
        <f>F231</f>
        <v>1758050</v>
      </c>
      <c r="F231" s="32">
        <v>1758050</v>
      </c>
      <c r="G231" s="32"/>
      <c r="H231" s="33">
        <v>1758050</v>
      </c>
      <c r="I231" s="33">
        <v>1758050</v>
      </c>
      <c r="J231" s="98"/>
    </row>
    <row r="232" spans="1:11" s="30" customFormat="1" ht="18" customHeight="1">
      <c r="A232" s="524" t="s">
        <v>135</v>
      </c>
      <c r="B232" s="524"/>
      <c r="C232" s="524"/>
      <c r="D232" s="194" t="s">
        <v>334</v>
      </c>
      <c r="E232" s="20">
        <f>F232</f>
        <v>70000</v>
      </c>
      <c r="F232" s="34">
        <v>70000</v>
      </c>
      <c r="G232" s="49"/>
      <c r="H232" s="20">
        <v>70000</v>
      </c>
      <c r="I232" s="40">
        <v>70000</v>
      </c>
      <c r="J232" s="98"/>
    </row>
    <row r="233" spans="1:11" s="30" customFormat="1" ht="30.75" customHeight="1">
      <c r="A233" s="524" t="s">
        <v>136</v>
      </c>
      <c r="B233" s="524"/>
      <c r="C233" s="524"/>
      <c r="D233" s="194" t="s">
        <v>335</v>
      </c>
      <c r="E233" s="10">
        <f>F233</f>
        <v>530931</v>
      </c>
      <c r="F233" s="86">
        <v>530931</v>
      </c>
      <c r="G233" s="36"/>
      <c r="H233" s="13">
        <v>530931</v>
      </c>
      <c r="I233" s="40">
        <v>530931</v>
      </c>
      <c r="J233" s="98"/>
    </row>
    <row r="234" spans="1:11" s="30" customFormat="1" ht="15" customHeight="1">
      <c r="A234" s="525" t="s">
        <v>137</v>
      </c>
      <c r="B234" s="525"/>
      <c r="C234" s="525"/>
      <c r="D234" s="195"/>
      <c r="E234" s="8">
        <f>E236+E237+E238+E242+E241</f>
        <v>268000</v>
      </c>
      <c r="F234" s="8">
        <f>F236+F237+F238+F242+F241</f>
        <v>268000</v>
      </c>
      <c r="G234" s="8">
        <f>G236+G237+G238+G242+G241</f>
        <v>0</v>
      </c>
      <c r="H234" s="8">
        <f>H236+H237+H238+H242+H241</f>
        <v>343000</v>
      </c>
      <c r="I234" s="8">
        <f>I236+I237+I238+I242+I241</f>
        <v>343000</v>
      </c>
      <c r="J234" s="98"/>
    </row>
    <row r="235" spans="1:11" s="30" customFormat="1" ht="15.75" customHeight="1">
      <c r="A235" s="524" t="s">
        <v>21</v>
      </c>
      <c r="B235" s="524"/>
      <c r="C235" s="524"/>
      <c r="D235" s="194"/>
      <c r="E235" s="20"/>
      <c r="F235" s="36"/>
      <c r="G235" s="36"/>
      <c r="H235" s="13"/>
      <c r="I235" s="49"/>
      <c r="J235" s="98"/>
    </row>
    <row r="236" spans="1:11" s="30" customFormat="1" ht="17.25" customHeight="1">
      <c r="A236" s="524" t="s">
        <v>138</v>
      </c>
      <c r="B236" s="524"/>
      <c r="C236" s="524"/>
      <c r="D236" s="194" t="s">
        <v>336</v>
      </c>
      <c r="E236" s="20">
        <f>F236</f>
        <v>108000</v>
      </c>
      <c r="F236" s="35">
        <v>108000</v>
      </c>
      <c r="G236" s="36"/>
      <c r="H236" s="13">
        <v>108000</v>
      </c>
      <c r="I236" s="10">
        <v>108000</v>
      </c>
      <c r="J236" s="98"/>
    </row>
    <row r="237" spans="1:11" s="30" customFormat="1" ht="17.25" customHeight="1">
      <c r="A237" s="524" t="s">
        <v>139</v>
      </c>
      <c r="B237" s="524"/>
      <c r="C237" s="524"/>
      <c r="D237" s="194" t="s">
        <v>336</v>
      </c>
      <c r="E237" s="20">
        <f>F237</f>
        <v>10000</v>
      </c>
      <c r="F237" s="35">
        <f>60000-50000</f>
        <v>10000</v>
      </c>
      <c r="G237" s="36"/>
      <c r="H237" s="13">
        <v>60000</v>
      </c>
      <c r="I237" s="10">
        <v>60000</v>
      </c>
      <c r="J237" s="98"/>
    </row>
    <row r="238" spans="1:11" s="30" customFormat="1" ht="17.25" customHeight="1">
      <c r="A238" s="524" t="s">
        <v>140</v>
      </c>
      <c r="B238" s="524"/>
      <c r="C238" s="524"/>
      <c r="D238" s="194"/>
      <c r="E238" s="20"/>
      <c r="F238" s="36"/>
      <c r="G238" s="36"/>
      <c r="H238" s="13"/>
      <c r="I238" s="10"/>
      <c r="J238" s="98"/>
    </row>
    <row r="239" spans="1:11" s="30" customFormat="1" ht="15" customHeight="1">
      <c r="A239" s="524" t="s">
        <v>141</v>
      </c>
      <c r="B239" s="524"/>
      <c r="C239" s="524"/>
      <c r="D239" s="196"/>
      <c r="E239" s="526"/>
      <c r="F239" s="528"/>
      <c r="G239" s="528"/>
      <c r="H239" s="526"/>
      <c r="I239" s="526"/>
      <c r="J239" s="98"/>
    </row>
    <row r="240" spans="1:11" s="30" customFormat="1" ht="0.75" customHeight="1">
      <c r="A240" s="524"/>
      <c r="B240" s="524"/>
      <c r="C240" s="524"/>
      <c r="D240" s="197"/>
      <c r="E240" s="527"/>
      <c r="F240" s="529"/>
      <c r="G240" s="529"/>
      <c r="H240" s="527"/>
      <c r="I240" s="527"/>
      <c r="J240" s="98"/>
    </row>
    <row r="241" spans="1:10" s="30" customFormat="1" ht="16.5" customHeight="1">
      <c r="A241" s="524" t="s">
        <v>108</v>
      </c>
      <c r="B241" s="524"/>
      <c r="C241" s="524"/>
      <c r="D241" s="197"/>
      <c r="E241" s="46"/>
      <c r="F241" s="47"/>
      <c r="G241" s="47"/>
      <c r="H241" s="46"/>
      <c r="I241" s="46"/>
      <c r="J241" s="98"/>
    </row>
    <row r="242" spans="1:10" s="30" customFormat="1" ht="18.75" customHeight="1">
      <c r="A242" s="524" t="s">
        <v>142</v>
      </c>
      <c r="B242" s="524"/>
      <c r="C242" s="524"/>
      <c r="D242" s="194" t="s">
        <v>336</v>
      </c>
      <c r="E242" s="20">
        <f>F242</f>
        <v>150000</v>
      </c>
      <c r="F242" s="34">
        <f>175000-25000</f>
        <v>150000</v>
      </c>
      <c r="G242" s="49"/>
      <c r="H242" s="20">
        <v>175000</v>
      </c>
      <c r="I242" s="20">
        <v>175000</v>
      </c>
      <c r="J242" s="98"/>
    </row>
    <row r="243" spans="1:10" s="30" customFormat="1" ht="18.75" customHeight="1">
      <c r="A243" s="525" t="s">
        <v>143</v>
      </c>
      <c r="B243" s="525"/>
      <c r="C243" s="525"/>
      <c r="D243" s="195"/>
      <c r="E243" s="8">
        <f>E245+E246</f>
        <v>0</v>
      </c>
      <c r="F243" s="8">
        <f>F245+F246</f>
        <v>0</v>
      </c>
      <c r="G243" s="8">
        <f>G245+G246</f>
        <v>0</v>
      </c>
      <c r="H243" s="8">
        <f>H245+H246</f>
        <v>0</v>
      </c>
      <c r="I243" s="8">
        <f>I245+I246</f>
        <v>0</v>
      </c>
      <c r="J243" s="98"/>
    </row>
    <row r="244" spans="1:10" s="30" customFormat="1" ht="16.5" customHeight="1">
      <c r="A244" s="524" t="s">
        <v>21</v>
      </c>
      <c r="B244" s="524"/>
      <c r="C244" s="524"/>
      <c r="D244" s="194"/>
      <c r="E244" s="36"/>
      <c r="F244" s="36"/>
      <c r="G244" s="36"/>
      <c r="H244" s="36"/>
      <c r="I244" s="36"/>
      <c r="J244" s="98"/>
    </row>
    <row r="245" spans="1:10" s="30" customFormat="1" ht="29.25" customHeight="1">
      <c r="A245" s="524" t="s">
        <v>144</v>
      </c>
      <c r="B245" s="524"/>
      <c r="C245" s="524"/>
      <c r="D245" s="194"/>
      <c r="E245" s="36"/>
      <c r="F245" s="36"/>
      <c r="G245" s="36"/>
      <c r="H245" s="36"/>
      <c r="I245" s="36"/>
      <c r="J245" s="98"/>
    </row>
    <row r="246" spans="1:10" s="30" customFormat="1" ht="39" customHeight="1">
      <c r="A246" s="524" t="s">
        <v>145</v>
      </c>
      <c r="B246" s="524"/>
      <c r="C246" s="524"/>
      <c r="D246" s="194"/>
      <c r="E246" s="36"/>
      <c r="F246" s="36"/>
      <c r="G246" s="36"/>
      <c r="H246" s="36"/>
      <c r="I246" s="36"/>
      <c r="J246" s="98"/>
    </row>
    <row r="247" spans="1:10" s="51" customFormat="1" ht="21.75" customHeight="1">
      <c r="A247" s="525" t="s">
        <v>146</v>
      </c>
      <c r="B247" s="525"/>
      <c r="C247" s="525"/>
      <c r="D247" s="195"/>
      <c r="E247" s="52">
        <f>E249+E250+E251+E252</f>
        <v>120000</v>
      </c>
      <c r="F247" s="12">
        <f>F249+F250+F251+F252</f>
        <v>120000</v>
      </c>
      <c r="G247" s="12">
        <f>G249+G250+G251+G252</f>
        <v>0</v>
      </c>
      <c r="H247" s="12">
        <f>H249+H250+H251+H252</f>
        <v>120000</v>
      </c>
      <c r="I247" s="12">
        <f>I249+I250+I251+I252</f>
        <v>120000</v>
      </c>
      <c r="J247" s="98"/>
    </row>
    <row r="248" spans="1:10" s="30" customFormat="1">
      <c r="A248" s="524" t="s">
        <v>21</v>
      </c>
      <c r="B248" s="524"/>
      <c r="C248" s="524"/>
      <c r="D248" s="194"/>
      <c r="E248" s="38"/>
      <c r="F248" s="36"/>
      <c r="G248" s="36"/>
      <c r="H248" s="36"/>
      <c r="I248" s="36"/>
      <c r="J248" s="98"/>
    </row>
    <row r="249" spans="1:10" s="30" customFormat="1" ht="15.75" customHeight="1">
      <c r="A249" s="524" t="s">
        <v>147</v>
      </c>
      <c r="B249" s="524"/>
      <c r="C249" s="524"/>
      <c r="D249" s="194"/>
      <c r="E249" s="38">
        <f>F249</f>
        <v>0</v>
      </c>
      <c r="F249" s="35">
        <v>0</v>
      </c>
      <c r="G249" s="36"/>
      <c r="H249" s="13"/>
      <c r="I249" s="39"/>
      <c r="J249" s="98"/>
    </row>
    <row r="250" spans="1:10" s="30" customFormat="1" ht="20.25" customHeight="1">
      <c r="A250" s="524" t="s">
        <v>148</v>
      </c>
      <c r="B250" s="524"/>
      <c r="C250" s="524"/>
      <c r="D250" s="194"/>
      <c r="E250" s="38"/>
      <c r="F250" s="36"/>
      <c r="G250" s="36"/>
      <c r="H250" s="36"/>
      <c r="I250" s="39"/>
      <c r="J250" s="98"/>
    </row>
    <row r="251" spans="1:10" s="30" customFormat="1" ht="17.25" customHeight="1">
      <c r="A251" s="524" t="s">
        <v>149</v>
      </c>
      <c r="B251" s="524"/>
      <c r="C251" s="524"/>
      <c r="D251" s="194"/>
      <c r="E251" s="38"/>
      <c r="F251" s="36"/>
      <c r="G251" s="36"/>
      <c r="H251" s="36"/>
      <c r="I251" s="39"/>
      <c r="J251" s="98"/>
    </row>
    <row r="252" spans="1:10" s="30" customFormat="1" ht="18" customHeight="1">
      <c r="A252" s="524" t="s">
        <v>150</v>
      </c>
      <c r="B252" s="524"/>
      <c r="C252" s="524"/>
      <c r="D252" s="194" t="s">
        <v>336</v>
      </c>
      <c r="E252" s="38">
        <f>F252</f>
        <v>120000</v>
      </c>
      <c r="F252" s="35">
        <v>120000</v>
      </c>
      <c r="G252" s="36"/>
      <c r="H252" s="39">
        <v>120000</v>
      </c>
      <c r="I252" s="39">
        <v>120000</v>
      </c>
      <c r="J252" s="98"/>
    </row>
    <row r="253" spans="1:10" s="51" customFormat="1" ht="17.25" customHeight="1">
      <c r="A253" s="525" t="s">
        <v>151</v>
      </c>
      <c r="B253" s="525"/>
      <c r="C253" s="525"/>
      <c r="D253" s="195"/>
      <c r="E253" s="52"/>
      <c r="F253" s="41"/>
      <c r="G253" s="41"/>
      <c r="H253" s="41"/>
      <c r="I253" s="55"/>
      <c r="J253" s="98"/>
    </row>
    <row r="254" spans="1:10" s="30" customFormat="1">
      <c r="A254" s="524" t="s">
        <v>21</v>
      </c>
      <c r="B254" s="524"/>
      <c r="C254" s="524"/>
      <c r="D254" s="194"/>
      <c r="E254" s="36"/>
      <c r="F254" s="36"/>
      <c r="G254" s="36"/>
      <c r="H254" s="36"/>
      <c r="I254" s="36"/>
      <c r="J254" s="98"/>
    </row>
    <row r="255" spans="1:10" s="30" customFormat="1" ht="45" customHeight="1">
      <c r="A255" s="524" t="s">
        <v>152</v>
      </c>
      <c r="B255" s="524"/>
      <c r="C255" s="524"/>
      <c r="D255" s="194"/>
      <c r="E255" s="36"/>
      <c r="F255" s="36"/>
      <c r="G255" s="36"/>
      <c r="H255" s="36"/>
      <c r="I255" s="36"/>
      <c r="J255" s="98"/>
    </row>
    <row r="256" spans="1:10" s="30" customFormat="1" ht="36" customHeight="1">
      <c r="A256" s="524" t="s">
        <v>153</v>
      </c>
      <c r="B256" s="524"/>
      <c r="C256" s="524"/>
      <c r="D256" s="194"/>
      <c r="E256" s="36"/>
      <c r="F256" s="36"/>
      <c r="G256" s="36"/>
      <c r="H256" s="36"/>
      <c r="I256" s="36"/>
      <c r="J256" s="98"/>
    </row>
    <row r="257" spans="1:11" s="30" customFormat="1" ht="14.25" customHeight="1">
      <c r="A257" s="525" t="s">
        <v>394</v>
      </c>
      <c r="B257" s="525"/>
      <c r="C257" s="525"/>
      <c r="D257" s="195"/>
      <c r="E257" s="55"/>
      <c r="F257" s="55">
        <f>E257</f>
        <v>0</v>
      </c>
      <c r="G257" s="55"/>
      <c r="H257" s="55"/>
      <c r="I257" s="55"/>
      <c r="J257" s="98"/>
    </row>
    <row r="258" spans="1:11" s="51" customFormat="1" ht="218.25" customHeight="1">
      <c r="A258" s="589" t="s">
        <v>343</v>
      </c>
      <c r="B258" s="590"/>
      <c r="C258" s="591"/>
      <c r="D258" s="193" t="s">
        <v>337</v>
      </c>
      <c r="E258" s="78">
        <f>E259</f>
        <v>10860721</v>
      </c>
      <c r="F258" s="79">
        <f>F259</f>
        <v>10860721</v>
      </c>
      <c r="G258" s="79">
        <f>G259</f>
        <v>0</v>
      </c>
      <c r="H258" s="79">
        <f>H259</f>
        <v>10860721</v>
      </c>
      <c r="I258" s="79">
        <f>I259</f>
        <v>10860721</v>
      </c>
      <c r="J258" s="98"/>
      <c r="K258" s="56"/>
    </row>
    <row r="259" spans="1:11" s="30" customFormat="1" ht="19.5" customHeight="1">
      <c r="A259" s="524" t="s">
        <v>184</v>
      </c>
      <c r="B259" s="524"/>
      <c r="C259" s="524"/>
      <c r="D259" s="194"/>
      <c r="E259" s="20">
        <f>E261+E266+E275+E279+E289</f>
        <v>10860721</v>
      </c>
      <c r="F259" s="10">
        <f>F261+F266+F275+F279+F289</f>
        <v>10860721</v>
      </c>
      <c r="G259" s="10">
        <f>G261+G266+G275+G279+G289</f>
        <v>0</v>
      </c>
      <c r="H259" s="10">
        <f>H261+H266+H275+H279+H289</f>
        <v>10860721</v>
      </c>
      <c r="I259" s="10">
        <f>I261+I266+I275+I279+I289</f>
        <v>10860721</v>
      </c>
      <c r="J259" s="98"/>
    </row>
    <row r="260" spans="1:11" s="30" customFormat="1" ht="16.5" customHeight="1">
      <c r="A260" s="524" t="s">
        <v>94</v>
      </c>
      <c r="B260" s="524"/>
      <c r="C260" s="524"/>
      <c r="D260" s="194"/>
      <c r="E260" s="20"/>
      <c r="F260" s="10"/>
      <c r="G260" s="10"/>
      <c r="H260" s="10"/>
      <c r="I260" s="10"/>
      <c r="J260" s="98"/>
    </row>
    <row r="261" spans="1:11" s="30" customFormat="1" ht="17.25" customHeight="1">
      <c r="A261" s="525" t="s">
        <v>133</v>
      </c>
      <c r="B261" s="525"/>
      <c r="C261" s="525"/>
      <c r="D261" s="195"/>
      <c r="E261" s="12">
        <f>E263+E264+E265</f>
        <v>10217930</v>
      </c>
      <c r="F261" s="12">
        <f>F263+F264+F265</f>
        <v>10217930</v>
      </c>
      <c r="G261" s="12">
        <f>G263+G264+G265</f>
        <v>0</v>
      </c>
      <c r="H261" s="12">
        <f>H263+H264+H265</f>
        <v>10217930</v>
      </c>
      <c r="I261" s="12">
        <f>I263+I264+I265</f>
        <v>10217930</v>
      </c>
      <c r="J261" s="98"/>
    </row>
    <row r="262" spans="1:11" s="30" customFormat="1" ht="15" customHeight="1">
      <c r="A262" s="524" t="s">
        <v>185</v>
      </c>
      <c r="B262" s="524"/>
      <c r="C262" s="524"/>
      <c r="D262" s="194"/>
      <c r="E262" s="31"/>
      <c r="F262" s="32"/>
      <c r="G262" s="32"/>
      <c r="H262" s="32"/>
      <c r="I262" s="32"/>
      <c r="J262" s="98"/>
    </row>
    <row r="263" spans="1:11" s="30" customFormat="1" ht="20.25" customHeight="1">
      <c r="A263" s="524" t="s">
        <v>134</v>
      </c>
      <c r="B263" s="524"/>
      <c r="C263" s="524"/>
      <c r="D263" s="194" t="s">
        <v>338</v>
      </c>
      <c r="E263" s="33">
        <f>F263</f>
        <v>7820223</v>
      </c>
      <c r="F263" s="32">
        <v>7820223</v>
      </c>
      <c r="G263" s="32"/>
      <c r="H263" s="33">
        <v>7820223</v>
      </c>
      <c r="I263" s="33">
        <v>7820223</v>
      </c>
      <c r="J263" s="98"/>
    </row>
    <row r="264" spans="1:11" s="30" customFormat="1" ht="18.75" customHeight="1">
      <c r="A264" s="524" t="s">
        <v>135</v>
      </c>
      <c r="B264" s="524"/>
      <c r="C264" s="524"/>
      <c r="D264" s="194" t="s">
        <v>339</v>
      </c>
      <c r="E264" s="20">
        <f>F264</f>
        <v>36000</v>
      </c>
      <c r="F264" s="34">
        <v>36000</v>
      </c>
      <c r="G264" s="49"/>
      <c r="H264" s="20">
        <v>36000</v>
      </c>
      <c r="I264" s="40">
        <v>36000</v>
      </c>
      <c r="J264" s="98"/>
    </row>
    <row r="265" spans="1:11" s="30" customFormat="1" ht="15.75" customHeight="1">
      <c r="A265" s="524" t="s">
        <v>340</v>
      </c>
      <c r="B265" s="524"/>
      <c r="C265" s="524"/>
      <c r="D265" s="194" t="s">
        <v>341</v>
      </c>
      <c r="E265" s="20">
        <f>F265</f>
        <v>2361707</v>
      </c>
      <c r="F265" s="35">
        <v>2361707</v>
      </c>
      <c r="G265" s="36"/>
      <c r="H265" s="13">
        <v>2361707</v>
      </c>
      <c r="I265" s="40">
        <v>2361707</v>
      </c>
      <c r="J265" s="98"/>
    </row>
    <row r="266" spans="1:11" s="30" customFormat="1" ht="15" customHeight="1">
      <c r="A266" s="525" t="s">
        <v>137</v>
      </c>
      <c r="B266" s="525"/>
      <c r="C266" s="525"/>
      <c r="D266" s="195"/>
      <c r="E266" s="8">
        <f>E268+E269+E270+E274+E273</f>
        <v>490245</v>
      </c>
      <c r="F266" s="8">
        <f>F268+F269+F270+F274+F273</f>
        <v>490245</v>
      </c>
      <c r="G266" s="8">
        <f>G268+G269+G270+G274+G273</f>
        <v>0</v>
      </c>
      <c r="H266" s="8">
        <f>H268+H269+H270+H274+H273</f>
        <v>490245</v>
      </c>
      <c r="I266" s="8">
        <f>I268+I269+I270+I274+I273</f>
        <v>490245</v>
      </c>
      <c r="J266" s="98"/>
    </row>
    <row r="267" spans="1:11" s="30" customFormat="1" ht="15.75" customHeight="1">
      <c r="A267" s="524" t="s">
        <v>185</v>
      </c>
      <c r="B267" s="524"/>
      <c r="C267" s="524"/>
      <c r="D267" s="194"/>
      <c r="E267" s="20"/>
      <c r="F267" s="36"/>
      <c r="G267" s="36"/>
      <c r="H267" s="13"/>
      <c r="I267" s="49"/>
      <c r="J267" s="98"/>
    </row>
    <row r="268" spans="1:11" s="30" customFormat="1" ht="17.25" customHeight="1">
      <c r="A268" s="524" t="s">
        <v>138</v>
      </c>
      <c r="B268" s="524"/>
      <c r="C268" s="524"/>
      <c r="D268" s="194" t="s">
        <v>342</v>
      </c>
      <c r="E268" s="20">
        <f>F268</f>
        <v>348000</v>
      </c>
      <c r="F268" s="35">
        <v>348000</v>
      </c>
      <c r="G268" s="36"/>
      <c r="H268" s="13">
        <v>348000</v>
      </c>
      <c r="I268" s="10">
        <v>348000</v>
      </c>
      <c r="J268" s="98"/>
    </row>
    <row r="269" spans="1:11" s="30" customFormat="1" ht="17.25" customHeight="1">
      <c r="A269" s="524" t="s">
        <v>187</v>
      </c>
      <c r="B269" s="524"/>
      <c r="C269" s="524"/>
      <c r="D269" s="194"/>
      <c r="E269" s="20"/>
      <c r="F269" s="35"/>
      <c r="G269" s="36"/>
      <c r="H269" s="13"/>
      <c r="I269" s="10"/>
      <c r="J269" s="98"/>
    </row>
    <row r="270" spans="1:11" s="30" customFormat="1" ht="17.25" customHeight="1">
      <c r="A270" s="524" t="s">
        <v>188</v>
      </c>
      <c r="B270" s="524"/>
      <c r="C270" s="524"/>
      <c r="D270" s="194"/>
      <c r="E270" s="20"/>
      <c r="F270" s="36"/>
      <c r="G270" s="36"/>
      <c r="H270" s="13"/>
      <c r="I270" s="10"/>
      <c r="J270" s="98"/>
    </row>
    <row r="271" spans="1:11" s="30" customFormat="1" ht="15" customHeight="1">
      <c r="A271" s="524" t="s">
        <v>189</v>
      </c>
      <c r="B271" s="524"/>
      <c r="C271" s="524"/>
      <c r="D271" s="196"/>
      <c r="E271" s="526"/>
      <c r="F271" s="528"/>
      <c r="G271" s="528"/>
      <c r="H271" s="526"/>
      <c r="I271" s="526"/>
      <c r="J271" s="98"/>
    </row>
    <row r="272" spans="1:11" s="30" customFormat="1" ht="11.25" customHeight="1">
      <c r="A272" s="524"/>
      <c r="B272" s="524"/>
      <c r="C272" s="524"/>
      <c r="D272" s="197"/>
      <c r="E272" s="527"/>
      <c r="F272" s="529"/>
      <c r="G272" s="529"/>
      <c r="H272" s="527"/>
      <c r="I272" s="527"/>
      <c r="J272" s="98"/>
    </row>
    <row r="273" spans="1:10" s="30" customFormat="1" ht="16.5" customHeight="1">
      <c r="A273" s="524" t="s">
        <v>108</v>
      </c>
      <c r="B273" s="524"/>
      <c r="C273" s="524"/>
      <c r="D273" s="197"/>
      <c r="E273" s="46"/>
      <c r="F273" s="47"/>
      <c r="G273" s="47"/>
      <c r="H273" s="46"/>
      <c r="I273" s="46"/>
      <c r="J273" s="98"/>
    </row>
    <row r="274" spans="1:10" s="30" customFormat="1" ht="18.75" customHeight="1">
      <c r="A274" s="524" t="s">
        <v>190</v>
      </c>
      <c r="B274" s="524"/>
      <c r="C274" s="524"/>
      <c r="D274" s="194" t="s">
        <v>342</v>
      </c>
      <c r="E274" s="20">
        <f>F274</f>
        <v>142245</v>
      </c>
      <c r="F274" s="34">
        <v>142245</v>
      </c>
      <c r="G274" s="49"/>
      <c r="H274" s="20">
        <v>142245</v>
      </c>
      <c r="I274" s="10">
        <v>142245</v>
      </c>
      <c r="J274" s="98"/>
    </row>
    <row r="275" spans="1:10" s="30" customFormat="1" ht="19.5" customHeight="1">
      <c r="A275" s="525" t="s">
        <v>191</v>
      </c>
      <c r="B275" s="525"/>
      <c r="C275" s="525"/>
      <c r="D275" s="195"/>
      <c r="E275" s="8">
        <f>E277+E278</f>
        <v>0</v>
      </c>
      <c r="F275" s="8">
        <f>F277+F278</f>
        <v>0</v>
      </c>
      <c r="G275" s="8">
        <f>G277+G278</f>
        <v>0</v>
      </c>
      <c r="H275" s="8">
        <f>H277+H278</f>
        <v>0</v>
      </c>
      <c r="I275" s="8">
        <f>I277+I278</f>
        <v>0</v>
      </c>
      <c r="J275" s="98"/>
    </row>
    <row r="276" spans="1:10" s="30" customFormat="1" ht="18.75" customHeight="1">
      <c r="A276" s="524" t="s">
        <v>21</v>
      </c>
      <c r="B276" s="524"/>
      <c r="C276" s="524"/>
      <c r="D276" s="194"/>
      <c r="E276" s="36"/>
      <c r="F276" s="36"/>
      <c r="G276" s="36"/>
      <c r="H276" s="36"/>
      <c r="I276" s="36"/>
      <c r="J276" s="98"/>
    </row>
    <row r="277" spans="1:10" s="30" customFormat="1" ht="18.75" customHeight="1">
      <c r="A277" s="524" t="s">
        <v>144</v>
      </c>
      <c r="B277" s="524"/>
      <c r="C277" s="524"/>
      <c r="D277" s="194"/>
      <c r="E277" s="36"/>
      <c r="F277" s="36"/>
      <c r="G277" s="36"/>
      <c r="H277" s="36"/>
      <c r="I277" s="36"/>
      <c r="J277" s="98"/>
    </row>
    <row r="278" spans="1:10" s="30" customFormat="1" ht="19.5" customHeight="1">
      <c r="A278" s="524" t="s">
        <v>145</v>
      </c>
      <c r="B278" s="524"/>
      <c r="C278" s="524"/>
      <c r="D278" s="194"/>
      <c r="E278" s="36"/>
      <c r="F278" s="36"/>
      <c r="G278" s="36"/>
      <c r="H278" s="36"/>
      <c r="I278" s="36"/>
      <c r="J278" s="98"/>
    </row>
    <row r="279" spans="1:10" s="51" customFormat="1" ht="21" customHeight="1">
      <c r="A279" s="525" t="s">
        <v>192</v>
      </c>
      <c r="B279" s="525"/>
      <c r="C279" s="525"/>
      <c r="D279" s="195"/>
      <c r="E279" s="52">
        <f>E281+E282+E283+E284</f>
        <v>152546</v>
      </c>
      <c r="F279" s="12">
        <f>F281+F282+F283+F284</f>
        <v>152546</v>
      </c>
      <c r="G279" s="12">
        <f>G281+G282+G283+G284</f>
        <v>0</v>
      </c>
      <c r="H279" s="12">
        <f>H281+H282+H283+H284</f>
        <v>152546</v>
      </c>
      <c r="I279" s="12">
        <f>I281+I282+I283+I284</f>
        <v>152546</v>
      </c>
      <c r="J279" s="98"/>
    </row>
    <row r="280" spans="1:10" s="30" customFormat="1">
      <c r="A280" s="524" t="s">
        <v>185</v>
      </c>
      <c r="B280" s="524"/>
      <c r="C280" s="524"/>
      <c r="D280" s="194"/>
      <c r="E280" s="38"/>
      <c r="F280" s="36"/>
      <c r="G280" s="36"/>
      <c r="H280" s="36"/>
      <c r="I280" s="36"/>
      <c r="J280" s="98"/>
    </row>
    <row r="281" spans="1:10" s="30" customFormat="1" ht="18.75" customHeight="1">
      <c r="A281" s="524" t="s">
        <v>193</v>
      </c>
      <c r="B281" s="524"/>
      <c r="C281" s="524"/>
      <c r="D281" s="194" t="s">
        <v>342</v>
      </c>
      <c r="E281" s="38">
        <f>F281</f>
        <v>88831</v>
      </c>
      <c r="F281" s="35">
        <v>88831</v>
      </c>
      <c r="G281" s="36"/>
      <c r="H281" s="13">
        <v>88831</v>
      </c>
      <c r="I281" s="39">
        <v>88831</v>
      </c>
      <c r="J281" s="98"/>
    </row>
    <row r="282" spans="1:10" s="30" customFormat="1" ht="19.5" customHeight="1">
      <c r="A282" s="524" t="s">
        <v>194</v>
      </c>
      <c r="B282" s="524"/>
      <c r="C282" s="524"/>
      <c r="D282" s="194"/>
      <c r="E282" s="38"/>
      <c r="F282" s="36"/>
      <c r="G282" s="36"/>
      <c r="H282" s="36"/>
      <c r="I282" s="39"/>
      <c r="J282" s="98"/>
    </row>
    <row r="283" spans="1:10" s="30" customFormat="1" ht="21.75" customHeight="1">
      <c r="A283" s="524" t="s">
        <v>195</v>
      </c>
      <c r="B283" s="524"/>
      <c r="C283" s="524"/>
      <c r="D283" s="194"/>
      <c r="E283" s="38"/>
      <c r="F283" s="36"/>
      <c r="G283" s="36"/>
      <c r="H283" s="36"/>
      <c r="I283" s="39"/>
      <c r="J283" s="98"/>
    </row>
    <row r="284" spans="1:10" s="30" customFormat="1" ht="21" customHeight="1">
      <c r="A284" s="524" t="s">
        <v>196</v>
      </c>
      <c r="B284" s="524"/>
      <c r="C284" s="524"/>
      <c r="D284" s="194" t="s">
        <v>342</v>
      </c>
      <c r="E284" s="38">
        <f>F284</f>
        <v>63715</v>
      </c>
      <c r="F284" s="35">
        <v>63715</v>
      </c>
      <c r="G284" s="36"/>
      <c r="H284" s="35">
        <v>63715</v>
      </c>
      <c r="I284" s="35">
        <v>63715</v>
      </c>
      <c r="J284" s="98"/>
    </row>
    <row r="285" spans="1:10" s="51" customFormat="1" ht="19.5" customHeight="1">
      <c r="A285" s="525" t="s">
        <v>197</v>
      </c>
      <c r="B285" s="525"/>
      <c r="C285" s="525"/>
      <c r="D285" s="195"/>
      <c r="E285" s="52"/>
      <c r="F285" s="41"/>
      <c r="G285" s="41"/>
      <c r="H285" s="41"/>
      <c r="I285" s="55"/>
      <c r="J285" s="98"/>
    </row>
    <row r="286" spans="1:10" s="30" customFormat="1">
      <c r="A286" s="524" t="s">
        <v>21</v>
      </c>
      <c r="B286" s="524"/>
      <c r="C286" s="524"/>
      <c r="D286" s="194"/>
      <c r="E286" s="36"/>
      <c r="F286" s="36"/>
      <c r="G286" s="36"/>
      <c r="H286" s="36"/>
      <c r="I286" s="36"/>
      <c r="J286" s="98"/>
    </row>
    <row r="287" spans="1:10" s="30" customFormat="1" ht="45" customHeight="1">
      <c r="A287" s="524" t="s">
        <v>152</v>
      </c>
      <c r="B287" s="524"/>
      <c r="C287" s="524"/>
      <c r="D287" s="194"/>
      <c r="E287" s="36"/>
      <c r="F287" s="36"/>
      <c r="G287" s="36"/>
      <c r="H287" s="36"/>
      <c r="I287" s="36"/>
      <c r="J287" s="98"/>
    </row>
    <row r="288" spans="1:10" s="30" customFormat="1" ht="36" customHeight="1">
      <c r="A288" s="524" t="s">
        <v>153</v>
      </c>
      <c r="B288" s="524"/>
      <c r="C288" s="524"/>
      <c r="D288" s="194"/>
      <c r="E288" s="36"/>
      <c r="F288" s="36"/>
      <c r="G288" s="36"/>
      <c r="H288" s="36"/>
      <c r="I288" s="36"/>
      <c r="J288" s="98"/>
    </row>
    <row r="289" spans="1:10" s="30" customFormat="1" ht="19.5" customHeight="1">
      <c r="A289" s="525" t="s">
        <v>154</v>
      </c>
      <c r="B289" s="525"/>
      <c r="C289" s="525"/>
      <c r="D289" s="195"/>
      <c r="E289" s="55"/>
      <c r="F289" s="55">
        <f>E289</f>
        <v>0</v>
      </c>
      <c r="G289" s="55"/>
      <c r="H289" s="55"/>
      <c r="I289" s="55"/>
      <c r="J289" s="98"/>
    </row>
    <row r="290" spans="1:10" s="51" customFormat="1" ht="116.25" customHeight="1">
      <c r="A290" s="537" t="s">
        <v>345</v>
      </c>
      <c r="B290" s="537"/>
      <c r="C290" s="537"/>
      <c r="D290" s="193" t="s">
        <v>344</v>
      </c>
      <c r="E290" s="78">
        <f>E291</f>
        <v>119535.69</v>
      </c>
      <c r="F290" s="79">
        <f>F291</f>
        <v>119535.69</v>
      </c>
      <c r="G290" s="79">
        <f>G291</f>
        <v>0</v>
      </c>
      <c r="H290" s="79">
        <f>H291</f>
        <v>134131.79999999999</v>
      </c>
      <c r="I290" s="79">
        <f>I291</f>
        <v>134131.79999999999</v>
      </c>
      <c r="J290" s="98"/>
    </row>
    <row r="291" spans="1:10" s="30" customFormat="1" ht="16.5" customHeight="1">
      <c r="A291" s="524" t="s">
        <v>184</v>
      </c>
      <c r="B291" s="524"/>
      <c r="C291" s="524"/>
      <c r="D291" s="194"/>
      <c r="E291" s="20">
        <f>E293+E298+E307+E311+E321</f>
        <v>119535.69</v>
      </c>
      <c r="F291" s="10">
        <f>F293+F298+F307+F311+F321</f>
        <v>119535.69</v>
      </c>
      <c r="G291" s="10">
        <f>G293+G298+G307+G311+G321</f>
        <v>0</v>
      </c>
      <c r="H291" s="10">
        <f>H293+H298+H307+H311+H321</f>
        <v>134131.79999999999</v>
      </c>
      <c r="I291" s="10">
        <f>I293+I298+I307+I311+I321</f>
        <v>134131.79999999999</v>
      </c>
      <c r="J291" s="98"/>
    </row>
    <row r="292" spans="1:10" s="30" customFormat="1" ht="16.5" customHeight="1">
      <c r="A292" s="524" t="s">
        <v>94</v>
      </c>
      <c r="B292" s="524"/>
      <c r="C292" s="524"/>
      <c r="D292" s="194"/>
      <c r="E292" s="20"/>
      <c r="F292" s="10"/>
      <c r="G292" s="10"/>
      <c r="H292" s="10"/>
      <c r="I292" s="10"/>
      <c r="J292" s="98"/>
    </row>
    <row r="293" spans="1:10" s="30" customFormat="1" ht="16.5" customHeight="1">
      <c r="A293" s="525" t="s">
        <v>198</v>
      </c>
      <c r="B293" s="525"/>
      <c r="C293" s="525"/>
      <c r="D293" s="195"/>
      <c r="E293" s="12">
        <f>E295+E296+E297</f>
        <v>0</v>
      </c>
      <c r="F293" s="12">
        <f>F295+F296+F297</f>
        <v>0</v>
      </c>
      <c r="G293" s="12">
        <f>G295+G296+G297</f>
        <v>0</v>
      </c>
      <c r="H293" s="12">
        <f>H295+H296+H297</f>
        <v>0</v>
      </c>
      <c r="I293" s="12">
        <f>I295+I296+I297</f>
        <v>0</v>
      </c>
      <c r="J293" s="98"/>
    </row>
    <row r="294" spans="1:10" s="30" customFormat="1" ht="13.5" customHeight="1">
      <c r="A294" s="524" t="s">
        <v>21</v>
      </c>
      <c r="B294" s="524"/>
      <c r="C294" s="524"/>
      <c r="D294" s="194"/>
      <c r="E294" s="31"/>
      <c r="F294" s="32"/>
      <c r="G294" s="32"/>
      <c r="H294" s="32"/>
      <c r="I294" s="32"/>
      <c r="J294" s="98"/>
    </row>
    <row r="295" spans="1:10" s="30" customFormat="1" ht="18.75" customHeight="1">
      <c r="A295" s="524" t="s">
        <v>134</v>
      </c>
      <c r="B295" s="524"/>
      <c r="C295" s="524"/>
      <c r="D295" s="194"/>
      <c r="E295" s="33"/>
      <c r="F295" s="32"/>
      <c r="G295" s="32"/>
      <c r="H295" s="33"/>
      <c r="I295" s="33"/>
      <c r="J295" s="98"/>
    </row>
    <row r="296" spans="1:10" s="30" customFormat="1" ht="20.25" customHeight="1">
      <c r="A296" s="524" t="s">
        <v>135</v>
      </c>
      <c r="B296" s="524"/>
      <c r="C296" s="524"/>
      <c r="D296" s="194"/>
      <c r="E296" s="20"/>
      <c r="F296" s="32"/>
      <c r="G296" s="49"/>
      <c r="H296" s="20"/>
      <c r="I296" s="20"/>
      <c r="J296" s="98"/>
    </row>
    <row r="297" spans="1:10" s="30" customFormat="1" ht="18.75" customHeight="1">
      <c r="A297" s="524" t="s">
        <v>136</v>
      </c>
      <c r="B297" s="524"/>
      <c r="C297" s="524"/>
      <c r="D297" s="194"/>
      <c r="E297" s="20"/>
      <c r="F297" s="35"/>
      <c r="G297" s="36"/>
      <c r="H297" s="20"/>
      <c r="I297" s="20"/>
      <c r="J297" s="98"/>
    </row>
    <row r="298" spans="1:10" s="30" customFormat="1" ht="15" customHeight="1">
      <c r="A298" s="525" t="s">
        <v>347</v>
      </c>
      <c r="B298" s="525"/>
      <c r="C298" s="525"/>
      <c r="D298" s="195"/>
      <c r="E298" s="8">
        <f>E300+E301+E302+E306+E305</f>
        <v>119535.69</v>
      </c>
      <c r="F298" s="8">
        <f>F300+F301+F302+F306+F305</f>
        <v>119535.69</v>
      </c>
      <c r="G298" s="8">
        <f>G300+G301+G302+G306+G305</f>
        <v>0</v>
      </c>
      <c r="H298" s="8">
        <f>H300+H301+H302+H306+H305</f>
        <v>134131.79999999999</v>
      </c>
      <c r="I298" s="8">
        <f>I300+I301+I302+I306+I305</f>
        <v>134131.79999999999</v>
      </c>
      <c r="J298" s="98"/>
    </row>
    <row r="299" spans="1:10" s="30" customFormat="1" ht="15.75" customHeight="1">
      <c r="A299" s="524" t="s">
        <v>185</v>
      </c>
      <c r="B299" s="524"/>
      <c r="C299" s="524"/>
      <c r="D299" s="194"/>
      <c r="E299" s="20"/>
      <c r="F299" s="36"/>
      <c r="G299" s="36"/>
      <c r="H299" s="13"/>
      <c r="I299" s="49"/>
      <c r="J299" s="98"/>
    </row>
    <row r="300" spans="1:10" s="30" customFormat="1" ht="17.25" customHeight="1">
      <c r="A300" s="524" t="s">
        <v>199</v>
      </c>
      <c r="B300" s="524"/>
      <c r="C300" s="524"/>
      <c r="D300" s="194"/>
      <c r="E300" s="20"/>
      <c r="F300" s="35"/>
      <c r="G300" s="36"/>
      <c r="H300" s="20"/>
      <c r="I300" s="20"/>
      <c r="J300" s="98"/>
    </row>
    <row r="301" spans="1:10" s="30" customFormat="1" ht="17.25" customHeight="1">
      <c r="A301" s="524" t="s">
        <v>187</v>
      </c>
      <c r="B301" s="524"/>
      <c r="C301" s="524"/>
      <c r="D301" s="194"/>
      <c r="E301" s="20"/>
      <c r="F301" s="35"/>
      <c r="G301" s="36"/>
      <c r="H301" s="20"/>
      <c r="I301" s="20"/>
      <c r="J301" s="98"/>
    </row>
    <row r="302" spans="1:10" s="30" customFormat="1" ht="17.25" customHeight="1">
      <c r="A302" s="524" t="s">
        <v>188</v>
      </c>
      <c r="B302" s="524"/>
      <c r="C302" s="524"/>
      <c r="D302" s="194"/>
      <c r="E302" s="20"/>
      <c r="F302" s="36"/>
      <c r="G302" s="36"/>
      <c r="H302" s="20"/>
      <c r="I302" s="20"/>
      <c r="J302" s="98"/>
    </row>
    <row r="303" spans="1:10" s="30" customFormat="1" ht="15" customHeight="1">
      <c r="A303" s="524" t="s">
        <v>189</v>
      </c>
      <c r="B303" s="524"/>
      <c r="C303" s="524"/>
      <c r="D303" s="196"/>
      <c r="E303" s="526"/>
      <c r="F303" s="528"/>
      <c r="G303" s="528"/>
      <c r="H303" s="526"/>
      <c r="I303" s="526"/>
      <c r="J303" s="98"/>
    </row>
    <row r="304" spans="1:10" s="30" customFormat="1" ht="3.75" customHeight="1">
      <c r="A304" s="524"/>
      <c r="B304" s="524"/>
      <c r="C304" s="524"/>
      <c r="D304" s="197"/>
      <c r="E304" s="527"/>
      <c r="F304" s="529"/>
      <c r="G304" s="529"/>
      <c r="H304" s="527"/>
      <c r="I304" s="527"/>
      <c r="J304" s="98"/>
    </row>
    <row r="305" spans="1:10" s="30" customFormat="1" ht="16.5" customHeight="1">
      <c r="A305" s="524" t="s">
        <v>200</v>
      </c>
      <c r="B305" s="524"/>
      <c r="C305" s="524"/>
      <c r="D305" s="197"/>
      <c r="E305" s="46"/>
      <c r="F305" s="47"/>
      <c r="G305" s="47"/>
      <c r="H305" s="46"/>
      <c r="I305" s="46"/>
      <c r="J305" s="98"/>
    </row>
    <row r="306" spans="1:10" s="30" customFormat="1" ht="18.75" customHeight="1">
      <c r="A306" s="524" t="s">
        <v>190</v>
      </c>
      <c r="B306" s="524"/>
      <c r="C306" s="524"/>
      <c r="D306" s="194" t="s">
        <v>348</v>
      </c>
      <c r="E306" s="20">
        <f>F306</f>
        <v>119535.69</v>
      </c>
      <c r="F306" s="34">
        <f>119929.48-393.79</f>
        <v>119535.69</v>
      </c>
      <c r="G306" s="49"/>
      <c r="H306" s="20">
        <v>134131.79999999999</v>
      </c>
      <c r="I306" s="20">
        <v>134131.79999999999</v>
      </c>
      <c r="J306" s="98"/>
    </row>
    <row r="307" spans="1:10" s="30" customFormat="1" ht="18.75" customHeight="1">
      <c r="A307" s="525" t="s">
        <v>191</v>
      </c>
      <c r="B307" s="525"/>
      <c r="C307" s="525"/>
      <c r="D307" s="195"/>
      <c r="E307" s="8">
        <f>E309+E310</f>
        <v>0</v>
      </c>
      <c r="F307" s="8">
        <f>F309+F310</f>
        <v>0</v>
      </c>
      <c r="G307" s="8">
        <f>G309+G310</f>
        <v>0</v>
      </c>
      <c r="H307" s="8">
        <f>H309+H310</f>
        <v>0</v>
      </c>
      <c r="I307" s="8">
        <f>I309+I310</f>
        <v>0</v>
      </c>
      <c r="J307" s="98"/>
    </row>
    <row r="308" spans="1:10" s="30" customFormat="1">
      <c r="A308" s="524" t="s">
        <v>21</v>
      </c>
      <c r="B308" s="524"/>
      <c r="C308" s="524"/>
      <c r="D308" s="194"/>
      <c r="E308" s="36"/>
      <c r="F308" s="36"/>
      <c r="G308" s="36"/>
      <c r="H308" s="36"/>
      <c r="I308" s="36"/>
      <c r="J308" s="98"/>
    </row>
    <row r="309" spans="1:10" s="30" customFormat="1" ht="29.25" customHeight="1">
      <c r="A309" s="524" t="s">
        <v>144</v>
      </c>
      <c r="B309" s="524"/>
      <c r="C309" s="524"/>
      <c r="D309" s="194"/>
      <c r="E309" s="36">
        <f>F309</f>
        <v>0</v>
      </c>
      <c r="F309" s="36">
        <v>0</v>
      </c>
      <c r="G309" s="36"/>
      <c r="H309" s="36"/>
      <c r="I309" s="36"/>
      <c r="J309" s="98"/>
    </row>
    <row r="310" spans="1:10" s="30" customFormat="1" ht="39.75" customHeight="1">
      <c r="A310" s="524" t="s">
        <v>145</v>
      </c>
      <c r="B310" s="524"/>
      <c r="C310" s="524"/>
      <c r="D310" s="194"/>
      <c r="E310" s="36"/>
      <c r="F310" s="36"/>
      <c r="G310" s="36"/>
      <c r="H310" s="36"/>
      <c r="I310" s="36"/>
      <c r="J310" s="98"/>
    </row>
    <row r="311" spans="1:10" s="51" customFormat="1" ht="17.25" customHeight="1">
      <c r="A311" s="525" t="s">
        <v>201</v>
      </c>
      <c r="B311" s="525"/>
      <c r="C311" s="525"/>
      <c r="D311" s="195"/>
      <c r="E311" s="52">
        <f>E313+E314+E315+E316</f>
        <v>0</v>
      </c>
      <c r="F311" s="12">
        <f>F313+F314+F315+F316</f>
        <v>0</v>
      </c>
      <c r="G311" s="12">
        <f>G313+G314+G315+G316</f>
        <v>0</v>
      </c>
      <c r="H311" s="12">
        <f>H313+H314+H315+H316</f>
        <v>0</v>
      </c>
      <c r="I311" s="12">
        <f>I313+I314+I315+I316</f>
        <v>0</v>
      </c>
      <c r="J311" s="98"/>
    </row>
    <row r="312" spans="1:10" s="30" customFormat="1">
      <c r="A312" s="524" t="s">
        <v>21</v>
      </c>
      <c r="B312" s="524"/>
      <c r="C312" s="524"/>
      <c r="D312" s="194"/>
      <c r="E312" s="38"/>
      <c r="F312" s="36"/>
      <c r="G312" s="36"/>
      <c r="H312" s="36"/>
      <c r="I312" s="36"/>
      <c r="J312" s="98"/>
    </row>
    <row r="313" spans="1:10" s="30" customFormat="1" ht="31.5" customHeight="1">
      <c r="A313" s="524" t="s">
        <v>147</v>
      </c>
      <c r="B313" s="524"/>
      <c r="C313" s="524"/>
      <c r="D313" s="194"/>
      <c r="E313" s="38"/>
      <c r="F313" s="36"/>
      <c r="G313" s="36"/>
      <c r="H313" s="13"/>
      <c r="I313" s="39"/>
      <c r="J313" s="98"/>
    </row>
    <row r="314" spans="1:10" s="30" customFormat="1" ht="31.5" customHeight="1">
      <c r="A314" s="524" t="s">
        <v>148</v>
      </c>
      <c r="B314" s="524"/>
      <c r="C314" s="524"/>
      <c r="D314" s="194"/>
      <c r="E314" s="38"/>
      <c r="F314" s="36"/>
      <c r="G314" s="36"/>
      <c r="H314" s="36"/>
      <c r="I314" s="39"/>
      <c r="J314" s="98"/>
    </row>
    <row r="315" spans="1:10" s="30" customFormat="1" ht="31.5" customHeight="1">
      <c r="A315" s="524" t="s">
        <v>149</v>
      </c>
      <c r="B315" s="524"/>
      <c r="C315" s="524"/>
      <c r="D315" s="194"/>
      <c r="E315" s="38"/>
      <c r="F315" s="36"/>
      <c r="G315" s="36"/>
      <c r="H315" s="36"/>
      <c r="I315" s="39"/>
      <c r="J315" s="98"/>
    </row>
    <row r="316" spans="1:10" s="30" customFormat="1" ht="38.25" customHeight="1">
      <c r="A316" s="524" t="s">
        <v>150</v>
      </c>
      <c r="B316" s="524"/>
      <c r="C316" s="524"/>
      <c r="D316" s="194"/>
      <c r="E316" s="38"/>
      <c r="F316" s="35"/>
      <c r="G316" s="36"/>
      <c r="H316" s="38"/>
      <c r="I316" s="38"/>
      <c r="J316" s="98"/>
    </row>
    <row r="317" spans="1:10" s="51" customFormat="1" ht="15" customHeight="1">
      <c r="A317" s="525" t="s">
        <v>197</v>
      </c>
      <c r="B317" s="525"/>
      <c r="C317" s="525"/>
      <c r="D317" s="195"/>
      <c r="E317" s="52"/>
      <c r="F317" s="41"/>
      <c r="G317" s="41"/>
      <c r="H317" s="41"/>
      <c r="I317" s="55"/>
      <c r="J317" s="98"/>
    </row>
    <row r="318" spans="1:10" s="30" customFormat="1">
      <c r="A318" s="524" t="s">
        <v>21</v>
      </c>
      <c r="B318" s="524"/>
      <c r="C318" s="524"/>
      <c r="D318" s="194"/>
      <c r="E318" s="36"/>
      <c r="F318" s="36"/>
      <c r="G318" s="36"/>
      <c r="H318" s="36"/>
      <c r="I318" s="36"/>
      <c r="J318" s="98"/>
    </row>
    <row r="319" spans="1:10" s="30" customFormat="1" ht="45" customHeight="1">
      <c r="A319" s="524" t="s">
        <v>152</v>
      </c>
      <c r="B319" s="524"/>
      <c r="C319" s="524"/>
      <c r="D319" s="194"/>
      <c r="E319" s="36"/>
      <c r="F319" s="36"/>
      <c r="G319" s="36"/>
      <c r="H319" s="36"/>
      <c r="I319" s="36"/>
      <c r="J319" s="98"/>
    </row>
    <row r="320" spans="1:10" s="30" customFormat="1" ht="36" customHeight="1">
      <c r="A320" s="524" t="s">
        <v>153</v>
      </c>
      <c r="B320" s="524"/>
      <c r="C320" s="524"/>
      <c r="D320" s="194"/>
      <c r="E320" s="36"/>
      <c r="F320" s="36"/>
      <c r="G320" s="36"/>
      <c r="H320" s="36"/>
      <c r="I320" s="36"/>
      <c r="J320" s="98"/>
    </row>
    <row r="321" spans="1:10" s="30" customFormat="1" ht="14.25" customHeight="1">
      <c r="A321" s="525" t="s">
        <v>154</v>
      </c>
      <c r="B321" s="525"/>
      <c r="C321" s="525"/>
      <c r="D321" s="195"/>
      <c r="E321" s="55"/>
      <c r="F321" s="55"/>
      <c r="G321" s="55"/>
      <c r="H321" s="55"/>
      <c r="I321" s="55"/>
      <c r="J321" s="98"/>
    </row>
    <row r="322" spans="1:10" s="51" customFormat="1" ht="48" customHeight="1">
      <c r="A322" s="537" t="s">
        <v>646</v>
      </c>
      <c r="B322" s="537"/>
      <c r="C322" s="537"/>
      <c r="D322" s="193" t="s">
        <v>346</v>
      </c>
      <c r="E322" s="78">
        <f>E323</f>
        <v>4802383</v>
      </c>
      <c r="F322" s="79">
        <f>F323</f>
        <v>4802383</v>
      </c>
      <c r="G322" s="79">
        <f>G323</f>
        <v>0</v>
      </c>
      <c r="H322" s="79">
        <f>H323</f>
        <v>4802383</v>
      </c>
      <c r="I322" s="79">
        <f>I323</f>
        <v>4802383</v>
      </c>
      <c r="J322" s="98"/>
    </row>
    <row r="323" spans="1:10" s="30" customFormat="1" ht="25.5" customHeight="1">
      <c r="A323" s="524" t="s">
        <v>184</v>
      </c>
      <c r="B323" s="524"/>
      <c r="C323" s="524"/>
      <c r="D323" s="194"/>
      <c r="E323" s="20">
        <f>E325+E330+E339+E343+E353</f>
        <v>4802383</v>
      </c>
      <c r="F323" s="10">
        <f>F325+F330+F339+F343+F353</f>
        <v>4802383</v>
      </c>
      <c r="G323" s="10">
        <f>G325+G330+G339+G343+G353</f>
        <v>0</v>
      </c>
      <c r="H323" s="10">
        <f>H325+H330+H339+H343+H353</f>
        <v>4802383</v>
      </c>
      <c r="I323" s="10">
        <f>I325+I330+I339+I343+I353</f>
        <v>4802383</v>
      </c>
      <c r="J323" s="98"/>
    </row>
    <row r="324" spans="1:10" s="30" customFormat="1" ht="16.5" customHeight="1">
      <c r="A324" s="524" t="s">
        <v>94</v>
      </c>
      <c r="B324" s="524"/>
      <c r="C324" s="524"/>
      <c r="D324" s="194"/>
      <c r="E324" s="20"/>
      <c r="F324" s="10"/>
      <c r="G324" s="10"/>
      <c r="H324" s="10"/>
      <c r="I324" s="10"/>
      <c r="J324" s="98"/>
    </row>
    <row r="325" spans="1:10" s="30" customFormat="1" ht="31.5" customHeight="1">
      <c r="A325" s="525" t="s">
        <v>198</v>
      </c>
      <c r="B325" s="525"/>
      <c r="C325" s="525"/>
      <c r="D325" s="195"/>
      <c r="E325" s="12">
        <f>E327+E328+E329</f>
        <v>4802383</v>
      </c>
      <c r="F325" s="12">
        <f>F327+F328+F329</f>
        <v>4802383</v>
      </c>
      <c r="G325" s="12">
        <f>G327+G328+G329</f>
        <v>0</v>
      </c>
      <c r="H325" s="12">
        <f>H327+H328+H329</f>
        <v>4802383</v>
      </c>
      <c r="I325" s="12">
        <f>I327+I328+I329</f>
        <v>4802383</v>
      </c>
      <c r="J325" s="98"/>
    </row>
    <row r="326" spans="1:10" s="30" customFormat="1" ht="15" customHeight="1">
      <c r="A326" s="524" t="s">
        <v>185</v>
      </c>
      <c r="B326" s="524"/>
      <c r="C326" s="524"/>
      <c r="D326" s="194"/>
      <c r="E326" s="31"/>
      <c r="F326" s="32"/>
      <c r="G326" s="32"/>
      <c r="H326" s="32"/>
      <c r="I326" s="32"/>
      <c r="J326" s="98"/>
    </row>
    <row r="327" spans="1:10" s="30" customFormat="1" ht="20.25" customHeight="1">
      <c r="A327" s="524" t="s">
        <v>332</v>
      </c>
      <c r="B327" s="524"/>
      <c r="C327" s="524"/>
      <c r="D327" s="194" t="s">
        <v>349</v>
      </c>
      <c r="E327" s="33">
        <f>F327</f>
        <v>3688466</v>
      </c>
      <c r="F327" s="32">
        <v>3688466</v>
      </c>
      <c r="G327" s="32"/>
      <c r="H327" s="32">
        <v>3688466</v>
      </c>
      <c r="I327" s="32">
        <v>3688466</v>
      </c>
      <c r="J327" s="98"/>
    </row>
    <row r="328" spans="1:10" s="30" customFormat="1" ht="18" customHeight="1">
      <c r="A328" s="524" t="s">
        <v>350</v>
      </c>
      <c r="B328" s="524"/>
      <c r="C328" s="524"/>
      <c r="D328" s="194" t="s">
        <v>351</v>
      </c>
      <c r="E328" s="20"/>
      <c r="F328" s="32"/>
      <c r="G328" s="49"/>
      <c r="H328" s="20"/>
      <c r="I328" s="20"/>
      <c r="J328" s="98"/>
    </row>
    <row r="329" spans="1:10" s="30" customFormat="1" ht="32.25" customHeight="1">
      <c r="A329" s="524" t="s">
        <v>340</v>
      </c>
      <c r="B329" s="524"/>
      <c r="C329" s="524"/>
      <c r="D329" s="194" t="s">
        <v>352</v>
      </c>
      <c r="E329" s="20">
        <f>F329</f>
        <v>1113917</v>
      </c>
      <c r="F329" s="35">
        <v>1113917</v>
      </c>
      <c r="G329" s="36"/>
      <c r="H329" s="20">
        <v>1113917</v>
      </c>
      <c r="I329" s="20">
        <v>1113917</v>
      </c>
      <c r="J329" s="98"/>
    </row>
    <row r="330" spans="1:10" s="30" customFormat="1" ht="15" customHeight="1">
      <c r="A330" s="525" t="s">
        <v>137</v>
      </c>
      <c r="B330" s="525"/>
      <c r="C330" s="525"/>
      <c r="D330" s="195"/>
      <c r="E330" s="8">
        <f>E332+E333+E334+E338+E337</f>
        <v>0</v>
      </c>
      <c r="F330" s="8">
        <f>F332+F333+F334+F338+F337</f>
        <v>0</v>
      </c>
      <c r="G330" s="8">
        <f>G332+G333+G334+G338+G337</f>
        <v>0</v>
      </c>
      <c r="H330" s="8">
        <f>H332+H333+H334+H338+H337</f>
        <v>0</v>
      </c>
      <c r="I330" s="8">
        <f>I332+I333+I334+I338+I337</f>
        <v>0</v>
      </c>
      <c r="J330" s="98"/>
    </row>
    <row r="331" spans="1:10" s="30" customFormat="1" ht="15.75" hidden="1" customHeight="1">
      <c r="A331" s="524" t="s">
        <v>21</v>
      </c>
      <c r="B331" s="524"/>
      <c r="C331" s="524"/>
      <c r="D331" s="194"/>
      <c r="E331" s="20"/>
      <c r="F331" s="36"/>
      <c r="G331" s="36"/>
      <c r="H331" s="13"/>
      <c r="I331" s="49"/>
      <c r="J331" s="98"/>
    </row>
    <row r="332" spans="1:10" s="30" customFormat="1" ht="17.25" hidden="1" customHeight="1">
      <c r="A332" s="524" t="s">
        <v>138</v>
      </c>
      <c r="B332" s="524"/>
      <c r="C332" s="524"/>
      <c r="D332" s="194"/>
      <c r="E332" s="20"/>
      <c r="F332" s="35">
        <f>E332</f>
        <v>0</v>
      </c>
      <c r="G332" s="36"/>
      <c r="H332" s="20"/>
      <c r="I332" s="20"/>
      <c r="J332" s="98"/>
    </row>
    <row r="333" spans="1:10" s="30" customFormat="1" ht="17.25" hidden="1" customHeight="1">
      <c r="A333" s="524" t="s">
        <v>139</v>
      </c>
      <c r="B333" s="524"/>
      <c r="C333" s="524"/>
      <c r="D333" s="194"/>
      <c r="E333" s="20"/>
      <c r="F333" s="35"/>
      <c r="G333" s="36"/>
      <c r="H333" s="20"/>
      <c r="I333" s="20"/>
      <c r="J333" s="98"/>
    </row>
    <row r="334" spans="1:10" s="30" customFormat="1" ht="17.25" hidden="1" customHeight="1">
      <c r="A334" s="524" t="s">
        <v>140</v>
      </c>
      <c r="B334" s="524"/>
      <c r="C334" s="524"/>
      <c r="D334" s="194"/>
      <c r="E334" s="20"/>
      <c r="F334" s="36"/>
      <c r="G334" s="36"/>
      <c r="H334" s="20"/>
      <c r="I334" s="20"/>
      <c r="J334" s="98"/>
    </row>
    <row r="335" spans="1:10" s="30" customFormat="1" ht="15" hidden="1" customHeight="1">
      <c r="A335" s="524" t="s">
        <v>141</v>
      </c>
      <c r="B335" s="524"/>
      <c r="C335" s="524"/>
      <c r="D335" s="196"/>
      <c r="E335" s="526"/>
      <c r="F335" s="528"/>
      <c r="G335" s="528"/>
      <c r="H335" s="526"/>
      <c r="I335" s="526"/>
      <c r="J335" s="98"/>
    </row>
    <row r="336" spans="1:10" s="30" customFormat="1" ht="16.5" hidden="1" customHeight="1">
      <c r="A336" s="524"/>
      <c r="B336" s="524"/>
      <c r="C336" s="524"/>
      <c r="D336" s="197"/>
      <c r="E336" s="527"/>
      <c r="F336" s="529"/>
      <c r="G336" s="529"/>
      <c r="H336" s="527"/>
      <c r="I336" s="527"/>
      <c r="J336" s="98"/>
    </row>
    <row r="337" spans="1:10" s="30" customFormat="1" ht="16.5" hidden="1" customHeight="1">
      <c r="A337" s="524" t="s">
        <v>108</v>
      </c>
      <c r="B337" s="524"/>
      <c r="C337" s="524"/>
      <c r="D337" s="197"/>
      <c r="E337" s="46"/>
      <c r="F337" s="47"/>
      <c r="G337" s="47"/>
      <c r="H337" s="46"/>
      <c r="I337" s="46"/>
      <c r="J337" s="98"/>
    </row>
    <row r="338" spans="1:10" s="30" customFormat="1" ht="18.75" hidden="1" customHeight="1">
      <c r="A338" s="524" t="s">
        <v>142</v>
      </c>
      <c r="B338" s="524"/>
      <c r="C338" s="524"/>
      <c r="D338" s="194"/>
      <c r="E338" s="20"/>
      <c r="F338" s="34"/>
      <c r="G338" s="49"/>
      <c r="H338" s="20"/>
      <c r="I338" s="20"/>
      <c r="J338" s="98"/>
    </row>
    <row r="339" spans="1:10" s="30" customFormat="1" ht="19.5" customHeight="1">
      <c r="A339" s="525" t="s">
        <v>191</v>
      </c>
      <c r="B339" s="525"/>
      <c r="C339" s="525"/>
      <c r="D339" s="195"/>
      <c r="E339" s="8"/>
      <c r="F339" s="8"/>
      <c r="G339" s="8"/>
      <c r="H339" s="8"/>
      <c r="I339" s="8"/>
      <c r="J339" s="98"/>
    </row>
    <row r="340" spans="1:10" s="30" customFormat="1" ht="0.75" customHeight="1">
      <c r="A340" s="524" t="s">
        <v>21</v>
      </c>
      <c r="B340" s="524"/>
      <c r="C340" s="524"/>
      <c r="D340" s="194"/>
      <c r="E340" s="36"/>
      <c r="F340" s="36"/>
      <c r="G340" s="36"/>
      <c r="H340" s="36"/>
      <c r="I340" s="36"/>
      <c r="J340" s="98"/>
    </row>
    <row r="341" spans="1:10" s="30" customFormat="1" ht="29.25" hidden="1" customHeight="1">
      <c r="A341" s="524" t="s">
        <v>144</v>
      </c>
      <c r="B341" s="524"/>
      <c r="C341" s="524"/>
      <c r="D341" s="194"/>
      <c r="E341" s="36"/>
      <c r="F341" s="36"/>
      <c r="G341" s="36"/>
      <c r="H341" s="36"/>
      <c r="I341" s="36"/>
      <c r="J341" s="98"/>
    </row>
    <row r="342" spans="1:10" s="30" customFormat="1" ht="39.75" hidden="1" customHeight="1">
      <c r="A342" s="524" t="s">
        <v>145</v>
      </c>
      <c r="B342" s="524"/>
      <c r="C342" s="524"/>
      <c r="D342" s="194"/>
      <c r="E342" s="36"/>
      <c r="F342" s="36"/>
      <c r="G342" s="36"/>
      <c r="H342" s="36"/>
      <c r="I342" s="36"/>
      <c r="J342" s="98"/>
    </row>
    <row r="343" spans="1:10" s="51" customFormat="1" ht="45" customHeight="1">
      <c r="A343" s="525" t="s">
        <v>201</v>
      </c>
      <c r="B343" s="525"/>
      <c r="C343" s="525"/>
      <c r="D343" s="195"/>
      <c r="E343" s="52">
        <f>E345+E346+E347+E348</f>
        <v>0</v>
      </c>
      <c r="F343" s="12">
        <f>F345+F346+F347+F348</f>
        <v>0</v>
      </c>
      <c r="G343" s="12">
        <f>G345+G346+G347+G348</f>
        <v>0</v>
      </c>
      <c r="H343" s="12">
        <f>H345+H346+H347+H348</f>
        <v>0</v>
      </c>
      <c r="I343" s="12">
        <f>I345+I346+I347+I348</f>
        <v>0</v>
      </c>
      <c r="J343" s="98"/>
    </row>
    <row r="344" spans="1:10" s="30" customFormat="1" ht="16.5" hidden="1" customHeight="1">
      <c r="A344" s="524" t="s">
        <v>21</v>
      </c>
      <c r="B344" s="524"/>
      <c r="C344" s="524"/>
      <c r="D344" s="194"/>
      <c r="E344" s="38"/>
      <c r="F344" s="36"/>
      <c r="G344" s="36"/>
      <c r="H344" s="36"/>
      <c r="I344" s="36"/>
      <c r="J344" s="98"/>
    </row>
    <row r="345" spans="1:10" s="30" customFormat="1" ht="24.75" hidden="1" customHeight="1">
      <c r="A345" s="524" t="s">
        <v>147</v>
      </c>
      <c r="B345" s="524"/>
      <c r="C345" s="524"/>
      <c r="D345" s="194"/>
      <c r="E345" s="38"/>
      <c r="F345" s="36"/>
      <c r="G345" s="36"/>
      <c r="H345" s="13"/>
      <c r="I345" s="39"/>
      <c r="J345" s="98"/>
    </row>
    <row r="346" spans="1:10" s="30" customFormat="1" ht="20.25" hidden="1" customHeight="1">
      <c r="A346" s="524" t="s">
        <v>148</v>
      </c>
      <c r="B346" s="524"/>
      <c r="C346" s="524"/>
      <c r="D346" s="194"/>
      <c r="E346" s="38"/>
      <c r="F346" s="36"/>
      <c r="G346" s="36"/>
      <c r="H346" s="36"/>
      <c r="I346" s="39"/>
      <c r="J346" s="98"/>
    </row>
    <row r="347" spans="1:10" s="30" customFormat="1" ht="18.75" hidden="1" customHeight="1">
      <c r="A347" s="524" t="s">
        <v>149</v>
      </c>
      <c r="B347" s="524"/>
      <c r="C347" s="524"/>
      <c r="D347" s="194"/>
      <c r="E347" s="38"/>
      <c r="F347" s="36"/>
      <c r="G347" s="36"/>
      <c r="H347" s="36"/>
      <c r="I347" s="39"/>
      <c r="J347" s="98"/>
    </row>
    <row r="348" spans="1:10" s="30" customFormat="1" ht="20.25" hidden="1" customHeight="1">
      <c r="A348" s="524" t="s">
        <v>150</v>
      </c>
      <c r="B348" s="524"/>
      <c r="C348" s="524"/>
      <c r="D348" s="194"/>
      <c r="E348" s="38"/>
      <c r="F348" s="35"/>
      <c r="G348" s="36"/>
      <c r="H348" s="38"/>
      <c r="I348" s="38"/>
      <c r="J348" s="98"/>
    </row>
    <row r="349" spans="1:10" s="51" customFormat="1" ht="27.75" customHeight="1">
      <c r="A349" s="525" t="s">
        <v>151</v>
      </c>
      <c r="B349" s="525"/>
      <c r="C349" s="525"/>
      <c r="D349" s="195"/>
      <c r="E349" s="52"/>
      <c r="F349" s="41"/>
      <c r="G349" s="41"/>
      <c r="H349" s="41"/>
      <c r="I349" s="55"/>
      <c r="J349" s="98"/>
    </row>
    <row r="350" spans="1:10" s="30" customFormat="1" ht="18.75" hidden="1" customHeight="1">
      <c r="A350" s="524" t="s">
        <v>21</v>
      </c>
      <c r="B350" s="524"/>
      <c r="C350" s="524"/>
      <c r="D350" s="194"/>
      <c r="E350" s="36"/>
      <c r="F350" s="36"/>
      <c r="G350" s="36"/>
      <c r="H350" s="36"/>
      <c r="I350" s="36"/>
      <c r="J350" s="98"/>
    </row>
    <row r="351" spans="1:10" s="30" customFormat="1" ht="21" hidden="1" customHeight="1">
      <c r="A351" s="524" t="s">
        <v>152</v>
      </c>
      <c r="B351" s="524"/>
      <c r="C351" s="524"/>
      <c r="D351" s="194"/>
      <c r="E351" s="36"/>
      <c r="F351" s="36"/>
      <c r="G351" s="36"/>
      <c r="H351" s="36"/>
      <c r="I351" s="36"/>
      <c r="J351" s="98"/>
    </row>
    <row r="352" spans="1:10" s="30" customFormat="1" ht="21" hidden="1" customHeight="1">
      <c r="A352" s="524" t="s">
        <v>153</v>
      </c>
      <c r="B352" s="524"/>
      <c r="C352" s="524"/>
      <c r="D352" s="194"/>
      <c r="E352" s="36"/>
      <c r="F352" s="36"/>
      <c r="G352" s="36"/>
      <c r="H352" s="36"/>
      <c r="I352" s="36"/>
      <c r="J352" s="98"/>
    </row>
    <row r="353" spans="1:10" s="30" customFormat="1" ht="28.5" customHeight="1">
      <c r="A353" s="525" t="s">
        <v>154</v>
      </c>
      <c r="B353" s="525"/>
      <c r="C353" s="525"/>
      <c r="D353" s="195"/>
      <c r="E353" s="55"/>
      <c r="F353" s="55">
        <f>E353</f>
        <v>0</v>
      </c>
      <c r="G353" s="55"/>
      <c r="H353" s="55"/>
      <c r="I353" s="55"/>
      <c r="J353" s="98"/>
    </row>
    <row r="354" spans="1:10" s="51" customFormat="1" ht="2.25" hidden="1" customHeight="1">
      <c r="A354" s="537" t="s">
        <v>181</v>
      </c>
      <c r="B354" s="537"/>
      <c r="C354" s="537"/>
      <c r="D354" s="193"/>
      <c r="E354" s="78">
        <f>E355</f>
        <v>0</v>
      </c>
      <c r="F354" s="79">
        <f>F355</f>
        <v>0</v>
      </c>
      <c r="G354" s="79">
        <f>G355</f>
        <v>0</v>
      </c>
      <c r="H354" s="79">
        <f>H355</f>
        <v>0</v>
      </c>
      <c r="I354" s="79">
        <f>I355</f>
        <v>0</v>
      </c>
      <c r="J354" s="98"/>
    </row>
    <row r="355" spans="1:10" s="30" customFormat="1" ht="15" hidden="1" customHeight="1">
      <c r="A355" s="524" t="s">
        <v>184</v>
      </c>
      <c r="B355" s="524"/>
      <c r="C355" s="524"/>
      <c r="D355" s="194"/>
      <c r="E355" s="20">
        <f>E357+E362+E371+E375+E385</f>
        <v>0</v>
      </c>
      <c r="F355" s="10">
        <f>F357+F362+F371+F375+F385</f>
        <v>0</v>
      </c>
      <c r="G355" s="10">
        <f>G357+G362+G371+G375+G385</f>
        <v>0</v>
      </c>
      <c r="H355" s="10">
        <f>H357+H362+H371+H375+H385</f>
        <v>0</v>
      </c>
      <c r="I355" s="10">
        <f>I357+I362+I371+I375+I385</f>
        <v>0</v>
      </c>
      <c r="J355" s="98"/>
    </row>
    <row r="356" spans="1:10" s="30" customFormat="1" ht="18" hidden="1" customHeight="1">
      <c r="A356" s="524" t="s">
        <v>94</v>
      </c>
      <c r="B356" s="524"/>
      <c r="C356" s="524"/>
      <c r="D356" s="194"/>
      <c r="E356" s="20"/>
      <c r="F356" s="10"/>
      <c r="G356" s="10"/>
      <c r="H356" s="10"/>
      <c r="I356" s="10"/>
      <c r="J356" s="98"/>
    </row>
    <row r="357" spans="1:10" s="30" customFormat="1" ht="29.25" hidden="1" customHeight="1">
      <c r="A357" s="525" t="s">
        <v>198</v>
      </c>
      <c r="B357" s="525"/>
      <c r="C357" s="525"/>
      <c r="D357" s="195"/>
      <c r="E357" s="12">
        <f>E359+E360+E361</f>
        <v>0</v>
      </c>
      <c r="F357" s="12">
        <f>F359+F360+F361</f>
        <v>0</v>
      </c>
      <c r="G357" s="12">
        <f>G359+G360+G361</f>
        <v>0</v>
      </c>
      <c r="H357" s="12">
        <f>H359+H360+H361</f>
        <v>0</v>
      </c>
      <c r="I357" s="12">
        <f>I359+I360+I361</f>
        <v>0</v>
      </c>
      <c r="J357" s="98"/>
    </row>
    <row r="358" spans="1:10" s="30" customFormat="1" ht="21.75" hidden="1" customHeight="1">
      <c r="A358" s="524" t="s">
        <v>185</v>
      </c>
      <c r="B358" s="524"/>
      <c r="C358" s="524"/>
      <c r="D358" s="194"/>
      <c r="E358" s="31"/>
      <c r="F358" s="32"/>
      <c r="G358" s="32"/>
      <c r="H358" s="32"/>
      <c r="I358" s="32"/>
      <c r="J358" s="98"/>
    </row>
    <row r="359" spans="1:10" s="30" customFormat="1" ht="14.25" hidden="1" customHeight="1">
      <c r="A359" s="524" t="s">
        <v>182</v>
      </c>
      <c r="B359" s="524"/>
      <c r="C359" s="524"/>
      <c r="D359" s="194"/>
      <c r="E359" s="33"/>
      <c r="F359" s="32"/>
      <c r="G359" s="32"/>
      <c r="H359" s="33"/>
      <c r="I359" s="33"/>
      <c r="J359" s="98"/>
    </row>
    <row r="360" spans="1:10" s="30" customFormat="1" ht="26.25" hidden="1" customHeight="1">
      <c r="A360" s="524" t="s">
        <v>186</v>
      </c>
      <c r="B360" s="524"/>
      <c r="C360" s="524"/>
      <c r="D360" s="194"/>
      <c r="E360" s="20"/>
      <c r="F360" s="34">
        <f>E360</f>
        <v>0</v>
      </c>
      <c r="G360" s="49"/>
      <c r="H360" s="20"/>
      <c r="I360" s="20">
        <f>H360</f>
        <v>0</v>
      </c>
      <c r="J360" s="98"/>
    </row>
    <row r="361" spans="1:10" s="30" customFormat="1" ht="35.25" hidden="1" customHeight="1">
      <c r="A361" s="524" t="s">
        <v>183</v>
      </c>
      <c r="B361" s="524"/>
      <c r="C361" s="524"/>
      <c r="D361" s="194"/>
      <c r="E361" s="20"/>
      <c r="F361" s="35"/>
      <c r="G361" s="36"/>
      <c r="H361" s="20"/>
      <c r="I361" s="20"/>
      <c r="J361" s="98"/>
    </row>
    <row r="362" spans="1:10" s="30" customFormat="1" ht="29.25" hidden="1" customHeight="1">
      <c r="A362" s="525" t="s">
        <v>137</v>
      </c>
      <c r="B362" s="525"/>
      <c r="C362" s="525"/>
      <c r="D362" s="195"/>
      <c r="E362" s="8">
        <f>E364+E365+E366+E370+E369</f>
        <v>0</v>
      </c>
      <c r="F362" s="8">
        <f>F364+F365+F366+F370+F369</f>
        <v>0</v>
      </c>
      <c r="G362" s="8">
        <f>G364+G365+G366+G370+G369</f>
        <v>0</v>
      </c>
      <c r="H362" s="8">
        <f>H364+H365+H366+H370+H369</f>
        <v>0</v>
      </c>
      <c r="I362" s="8">
        <f>I364+I365+I366+I370+I369</f>
        <v>0</v>
      </c>
      <c r="J362" s="98"/>
    </row>
    <row r="363" spans="1:10" s="30" customFormat="1" ht="24.75" hidden="1" customHeight="1">
      <c r="A363" s="524" t="s">
        <v>21</v>
      </c>
      <c r="B363" s="524"/>
      <c r="C363" s="524"/>
      <c r="D363" s="194"/>
      <c r="E363" s="20"/>
      <c r="F363" s="36"/>
      <c r="G363" s="36"/>
      <c r="H363" s="13"/>
      <c r="I363" s="49"/>
      <c r="J363" s="98"/>
    </row>
    <row r="364" spans="1:10" s="30" customFormat="1" ht="18" hidden="1" customHeight="1">
      <c r="A364" s="524" t="s">
        <v>138</v>
      </c>
      <c r="B364" s="524"/>
      <c r="C364" s="524"/>
      <c r="D364" s="194"/>
      <c r="E364" s="20"/>
      <c r="F364" s="35">
        <f>E364</f>
        <v>0</v>
      </c>
      <c r="G364" s="36"/>
      <c r="H364" s="13"/>
      <c r="I364" s="10"/>
      <c r="J364" s="98"/>
    </row>
    <row r="365" spans="1:10" s="30" customFormat="1" ht="19.5" hidden="1" customHeight="1">
      <c r="A365" s="524" t="s">
        <v>139</v>
      </c>
      <c r="B365" s="524"/>
      <c r="C365" s="524"/>
      <c r="D365" s="194"/>
      <c r="E365" s="20"/>
      <c r="F365" s="35"/>
      <c r="G365" s="36"/>
      <c r="H365" s="20"/>
      <c r="I365" s="20"/>
      <c r="J365" s="98"/>
    </row>
    <row r="366" spans="1:10" s="30" customFormat="1" ht="24.75" hidden="1" customHeight="1">
      <c r="A366" s="524" t="s">
        <v>140</v>
      </c>
      <c r="B366" s="524"/>
      <c r="C366" s="524"/>
      <c r="D366" s="194"/>
      <c r="E366" s="20"/>
      <c r="F366" s="35"/>
      <c r="G366" s="36"/>
      <c r="H366" s="20"/>
      <c r="I366" s="20"/>
      <c r="J366" s="98"/>
    </row>
    <row r="367" spans="1:10" s="30" customFormat="1" ht="20.25" hidden="1" customHeight="1">
      <c r="A367" s="524" t="s">
        <v>141</v>
      </c>
      <c r="B367" s="524"/>
      <c r="C367" s="524"/>
      <c r="D367" s="196"/>
      <c r="E367" s="526"/>
      <c r="F367" s="528"/>
      <c r="G367" s="528"/>
      <c r="H367" s="526"/>
      <c r="I367" s="526"/>
      <c r="J367" s="98"/>
    </row>
    <row r="368" spans="1:10" s="30" customFormat="1" ht="23.25" hidden="1" customHeight="1">
      <c r="A368" s="524"/>
      <c r="B368" s="524"/>
      <c r="C368" s="524"/>
      <c r="D368" s="197"/>
      <c r="E368" s="527"/>
      <c r="F368" s="529"/>
      <c r="G368" s="529"/>
      <c r="H368" s="527"/>
      <c r="I368" s="527"/>
      <c r="J368" s="98"/>
    </row>
    <row r="369" spans="1:10" s="30" customFormat="1" ht="24" hidden="1" customHeight="1">
      <c r="A369" s="524" t="s">
        <v>108</v>
      </c>
      <c r="B369" s="524"/>
      <c r="C369" s="524"/>
      <c r="D369" s="197"/>
      <c r="E369" s="46"/>
      <c r="F369" s="37"/>
      <c r="G369" s="47"/>
      <c r="H369" s="46"/>
      <c r="I369" s="46"/>
      <c r="J369" s="98"/>
    </row>
    <row r="370" spans="1:10" s="30" customFormat="1" ht="20.25" hidden="1" customHeight="1">
      <c r="A370" s="524" t="s">
        <v>142</v>
      </c>
      <c r="B370" s="524"/>
      <c r="C370" s="524"/>
      <c r="D370" s="194"/>
      <c r="E370" s="20"/>
      <c r="F370" s="34"/>
      <c r="G370" s="49"/>
      <c r="H370" s="20"/>
      <c r="I370" s="20"/>
      <c r="J370" s="98"/>
    </row>
    <row r="371" spans="1:10" s="30" customFormat="1" ht="3.75" hidden="1" customHeight="1">
      <c r="A371" s="525" t="s">
        <v>191</v>
      </c>
      <c r="B371" s="525"/>
      <c r="C371" s="525"/>
      <c r="D371" s="195"/>
      <c r="E371" s="8">
        <f>E373+E374</f>
        <v>0</v>
      </c>
      <c r="F371" s="8">
        <f>F373+F374</f>
        <v>0</v>
      </c>
      <c r="G371" s="8">
        <f>G373+G374</f>
        <v>0</v>
      </c>
      <c r="H371" s="8">
        <f>H373+H374</f>
        <v>0</v>
      </c>
      <c r="I371" s="8">
        <f>I373+I374</f>
        <v>0</v>
      </c>
      <c r="J371" s="98"/>
    </row>
    <row r="372" spans="1:10" s="30" customFormat="1" ht="27" hidden="1" customHeight="1">
      <c r="A372" s="524" t="s">
        <v>21</v>
      </c>
      <c r="B372" s="524"/>
      <c r="C372" s="524"/>
      <c r="D372" s="194"/>
      <c r="E372" s="36"/>
      <c r="F372" s="36"/>
      <c r="G372" s="36"/>
      <c r="H372" s="36"/>
      <c r="I372" s="36"/>
      <c r="J372" s="98"/>
    </row>
    <row r="373" spans="1:10" s="30" customFormat="1" ht="26.25" hidden="1" customHeight="1">
      <c r="A373" s="524" t="s">
        <v>144</v>
      </c>
      <c r="B373" s="524"/>
      <c r="C373" s="524"/>
      <c r="D373" s="194"/>
      <c r="E373" s="36"/>
      <c r="F373" s="36"/>
      <c r="G373" s="36"/>
      <c r="H373" s="36"/>
      <c r="I373" s="36"/>
      <c r="J373" s="98"/>
    </row>
    <row r="374" spans="1:10" s="30" customFormat="1" ht="24.75" hidden="1" customHeight="1">
      <c r="A374" s="524" t="s">
        <v>145</v>
      </c>
      <c r="B374" s="524"/>
      <c r="C374" s="524"/>
      <c r="D374" s="194"/>
      <c r="E374" s="36"/>
      <c r="F374" s="36"/>
      <c r="G374" s="36"/>
      <c r="H374" s="36"/>
      <c r="I374" s="36"/>
      <c r="J374" s="98"/>
    </row>
    <row r="375" spans="1:10" s="51" customFormat="1" ht="18" hidden="1" customHeight="1">
      <c r="A375" s="525" t="s">
        <v>201</v>
      </c>
      <c r="B375" s="525"/>
      <c r="C375" s="525"/>
      <c r="D375" s="195"/>
      <c r="E375" s="52">
        <f>E377+E378+E379+E380</f>
        <v>0</v>
      </c>
      <c r="F375" s="12">
        <f>F377+F378+F379+F380</f>
        <v>0</v>
      </c>
      <c r="G375" s="12">
        <f>G377+G378+G379+G380</f>
        <v>0</v>
      </c>
      <c r="H375" s="12">
        <f>H377+H378+H379+H380</f>
        <v>0</v>
      </c>
      <c r="I375" s="12">
        <f>I377+I378+I379+I380</f>
        <v>0</v>
      </c>
      <c r="J375" s="98"/>
    </row>
    <row r="376" spans="1:10" s="30" customFormat="1" ht="27" hidden="1" customHeight="1">
      <c r="A376" s="524" t="s">
        <v>21</v>
      </c>
      <c r="B376" s="524"/>
      <c r="C376" s="524"/>
      <c r="D376" s="194"/>
      <c r="E376" s="38"/>
      <c r="F376" s="36"/>
      <c r="G376" s="36"/>
      <c r="H376" s="36"/>
      <c r="I376" s="36"/>
      <c r="J376" s="98"/>
    </row>
    <row r="377" spans="1:10" s="30" customFormat="1" ht="35.25" hidden="1" customHeight="1">
      <c r="A377" s="524" t="s">
        <v>147</v>
      </c>
      <c r="B377" s="524"/>
      <c r="C377" s="524"/>
      <c r="D377" s="194"/>
      <c r="E377" s="38">
        <f>150000-148700-1300</f>
        <v>0</v>
      </c>
      <c r="F377" s="35">
        <f>E377</f>
        <v>0</v>
      </c>
      <c r="G377" s="36"/>
      <c r="H377" s="13"/>
      <c r="I377" s="39"/>
      <c r="J377" s="98"/>
    </row>
    <row r="378" spans="1:10" s="30" customFormat="1" ht="27.75" hidden="1" customHeight="1">
      <c r="A378" s="524" t="s">
        <v>148</v>
      </c>
      <c r="B378" s="524"/>
      <c r="C378" s="524"/>
      <c r="D378" s="194"/>
      <c r="E378" s="38"/>
      <c r="F378" s="36"/>
      <c r="G378" s="36"/>
      <c r="H378" s="36"/>
      <c r="I378" s="39"/>
      <c r="J378" s="98"/>
    </row>
    <row r="379" spans="1:10" s="30" customFormat="1" ht="34.5" hidden="1" customHeight="1">
      <c r="A379" s="524" t="s">
        <v>149</v>
      </c>
      <c r="B379" s="524"/>
      <c r="C379" s="524"/>
      <c r="D379" s="194"/>
      <c r="E379" s="38"/>
      <c r="F379" s="36"/>
      <c r="G379" s="36"/>
      <c r="H379" s="36"/>
      <c r="I379" s="39"/>
      <c r="J379" s="98"/>
    </row>
    <row r="380" spans="1:10" s="30" customFormat="1" ht="35.25" hidden="1" customHeight="1">
      <c r="A380" s="524" t="s">
        <v>150</v>
      </c>
      <c r="B380" s="524"/>
      <c r="C380" s="524"/>
      <c r="D380" s="194"/>
      <c r="E380" s="38"/>
      <c r="F380" s="35"/>
      <c r="G380" s="36"/>
      <c r="H380" s="38"/>
      <c r="I380" s="38"/>
      <c r="J380" s="98"/>
    </row>
    <row r="381" spans="1:10" s="51" customFormat="1" ht="27.75" hidden="1" customHeight="1">
      <c r="A381" s="525" t="s">
        <v>197</v>
      </c>
      <c r="B381" s="525"/>
      <c r="C381" s="525"/>
      <c r="D381" s="195"/>
      <c r="E381" s="52"/>
      <c r="F381" s="41"/>
      <c r="G381" s="41"/>
      <c r="H381" s="41"/>
      <c r="I381" s="55"/>
      <c r="J381" s="98"/>
    </row>
    <row r="382" spans="1:10" s="30" customFormat="1" ht="21.75" hidden="1" customHeight="1">
      <c r="A382" s="524" t="s">
        <v>21</v>
      </c>
      <c r="B382" s="524"/>
      <c r="C382" s="524"/>
      <c r="D382" s="194"/>
      <c r="E382" s="36"/>
      <c r="F382" s="36"/>
      <c r="G382" s="36"/>
      <c r="H382" s="36"/>
      <c r="I382" s="36"/>
      <c r="J382" s="98"/>
    </row>
    <row r="383" spans="1:10" s="30" customFormat="1" ht="19.5" hidden="1" customHeight="1">
      <c r="A383" s="524" t="s">
        <v>152</v>
      </c>
      <c r="B383" s="524"/>
      <c r="C383" s="524"/>
      <c r="D383" s="194"/>
      <c r="E383" s="36"/>
      <c r="F383" s="36"/>
      <c r="G383" s="36"/>
      <c r="H383" s="36"/>
      <c r="I383" s="36"/>
      <c r="J383" s="98"/>
    </row>
    <row r="384" spans="1:10" s="30" customFormat="1" ht="19.5" hidden="1" customHeight="1">
      <c r="A384" s="524" t="s">
        <v>153</v>
      </c>
      <c r="B384" s="524"/>
      <c r="C384" s="524"/>
      <c r="D384" s="194"/>
      <c r="E384" s="36"/>
      <c r="F384" s="36"/>
      <c r="G384" s="36"/>
      <c r="H384" s="36"/>
      <c r="I384" s="36"/>
      <c r="J384" s="98"/>
    </row>
    <row r="385" spans="1:10" s="30" customFormat="1" ht="18.75" hidden="1" customHeight="1">
      <c r="A385" s="525" t="s">
        <v>154</v>
      </c>
      <c r="B385" s="525"/>
      <c r="C385" s="525"/>
      <c r="D385" s="195"/>
      <c r="E385" s="55"/>
      <c r="F385" s="55"/>
      <c r="G385" s="55"/>
      <c r="H385" s="55"/>
      <c r="I385" s="55"/>
      <c r="J385" s="98"/>
    </row>
    <row r="386" spans="1:10" s="30" customFormat="1" ht="38.25" customHeight="1">
      <c r="A386" s="538" t="s">
        <v>648</v>
      </c>
      <c r="B386" s="592"/>
      <c r="C386" s="593"/>
      <c r="D386" s="193" t="s">
        <v>647</v>
      </c>
      <c r="E386" s="78">
        <f>E387</f>
        <v>900</v>
      </c>
      <c r="F386" s="79">
        <f>F387</f>
        <v>900</v>
      </c>
      <c r="G386" s="79">
        <f>G387</f>
        <v>0</v>
      </c>
      <c r="H386" s="79">
        <f>H387</f>
        <v>900</v>
      </c>
      <c r="I386" s="79">
        <f>I387</f>
        <v>900</v>
      </c>
      <c r="J386" s="98"/>
    </row>
    <row r="387" spans="1:10" s="51" customFormat="1" ht="20.25" customHeight="1">
      <c r="A387" s="594" t="s">
        <v>184</v>
      </c>
      <c r="B387" s="595"/>
      <c r="C387" s="596"/>
      <c r="D387" s="194"/>
      <c r="E387" s="20">
        <f>E389+E394+E403+E407+E417</f>
        <v>900</v>
      </c>
      <c r="F387" s="10">
        <f>F389+F394+F403+F407+F417</f>
        <v>900</v>
      </c>
      <c r="G387" s="10">
        <f>G389+G394+G403+G407+G417</f>
        <v>0</v>
      </c>
      <c r="H387" s="10">
        <f>H389+H394+H403+H407+H417</f>
        <v>900</v>
      </c>
      <c r="I387" s="10">
        <f>I389+I394+I403+I407+I417</f>
        <v>900</v>
      </c>
      <c r="J387" s="98"/>
    </row>
    <row r="388" spans="1:10" s="30" customFormat="1" ht="20.25" customHeight="1">
      <c r="A388" s="594" t="s">
        <v>94</v>
      </c>
      <c r="B388" s="595"/>
      <c r="C388" s="596"/>
      <c r="D388" s="194"/>
      <c r="E388" s="20"/>
      <c r="F388" s="10"/>
      <c r="G388" s="10"/>
      <c r="H388" s="10"/>
      <c r="I388" s="10"/>
      <c r="J388" s="98"/>
    </row>
    <row r="389" spans="1:10" s="30" customFormat="1" ht="20.25" customHeight="1">
      <c r="A389" s="597" t="s">
        <v>198</v>
      </c>
      <c r="B389" s="598"/>
      <c r="C389" s="599"/>
      <c r="D389" s="195"/>
      <c r="E389" s="12">
        <f>E391+E392+E393</f>
        <v>900</v>
      </c>
      <c r="F389" s="12">
        <f>F391+F392+F393</f>
        <v>900</v>
      </c>
      <c r="G389" s="12">
        <f>G391+G392+G393</f>
        <v>0</v>
      </c>
      <c r="H389" s="12">
        <f>H391+H392+H393</f>
        <v>900</v>
      </c>
      <c r="I389" s="12">
        <f>I391+I392+I393</f>
        <v>900</v>
      </c>
      <c r="J389" s="98"/>
    </row>
    <row r="390" spans="1:10" s="30" customFormat="1" ht="20.25" customHeight="1">
      <c r="A390" s="594" t="s">
        <v>185</v>
      </c>
      <c r="B390" s="595"/>
      <c r="C390" s="596"/>
      <c r="D390" s="194"/>
      <c r="E390" s="31"/>
      <c r="F390" s="32"/>
      <c r="G390" s="32"/>
      <c r="H390" s="32"/>
      <c r="I390" s="32"/>
      <c r="J390" s="98"/>
    </row>
    <row r="391" spans="1:10" s="30" customFormat="1" ht="20.25" customHeight="1">
      <c r="A391" s="594" t="s">
        <v>332</v>
      </c>
      <c r="B391" s="595"/>
      <c r="C391" s="596"/>
      <c r="D391" s="194"/>
      <c r="E391" s="33"/>
      <c r="F391" s="32"/>
      <c r="G391" s="32"/>
      <c r="H391" s="32"/>
      <c r="I391" s="32"/>
      <c r="J391" s="98"/>
    </row>
    <row r="392" spans="1:10" s="30" customFormat="1" ht="20.25" customHeight="1">
      <c r="A392" s="594" t="s">
        <v>350</v>
      </c>
      <c r="B392" s="595"/>
      <c r="C392" s="596"/>
      <c r="D392" s="194" t="s">
        <v>649</v>
      </c>
      <c r="E392" s="20">
        <f>F392</f>
        <v>900</v>
      </c>
      <c r="F392" s="32">
        <v>900</v>
      </c>
      <c r="G392" s="373"/>
      <c r="H392" s="20">
        <v>900</v>
      </c>
      <c r="I392" s="20">
        <v>900</v>
      </c>
      <c r="J392" s="98"/>
    </row>
    <row r="393" spans="1:10" s="30" customFormat="1" ht="20.25" customHeight="1">
      <c r="A393" s="594" t="s">
        <v>340</v>
      </c>
      <c r="B393" s="595"/>
      <c r="C393" s="596"/>
      <c r="D393" s="194"/>
      <c r="E393" s="20"/>
      <c r="F393" s="35"/>
      <c r="G393" s="36"/>
      <c r="H393" s="20"/>
      <c r="I393" s="20"/>
      <c r="J393" s="98"/>
    </row>
    <row r="394" spans="1:10" s="30" customFormat="1" ht="18" customHeight="1">
      <c r="A394" s="597" t="s">
        <v>137</v>
      </c>
      <c r="B394" s="598"/>
      <c r="C394" s="599"/>
      <c r="D394" s="195"/>
      <c r="E394" s="8">
        <f>E396+E397+E398+E402+E401</f>
        <v>0</v>
      </c>
      <c r="F394" s="8">
        <f>F396+F397+F398+F402+F401</f>
        <v>0</v>
      </c>
      <c r="G394" s="8">
        <f>G396+G397+G398+G402+G401</f>
        <v>0</v>
      </c>
      <c r="H394" s="8">
        <f>H396+H397+H398+H402+H401</f>
        <v>0</v>
      </c>
      <c r="I394" s="8">
        <f>I396+I397+I398+I402+I401</f>
        <v>0</v>
      </c>
      <c r="J394" s="98"/>
    </row>
    <row r="395" spans="1:10" s="30" customFormat="1" ht="20.25" hidden="1" customHeight="1">
      <c r="A395" s="594" t="s">
        <v>21</v>
      </c>
      <c r="B395" s="595"/>
      <c r="C395" s="596"/>
      <c r="D395" s="194"/>
      <c r="E395" s="20"/>
      <c r="F395" s="36"/>
      <c r="G395" s="36"/>
      <c r="H395" s="13"/>
      <c r="I395" s="373"/>
      <c r="J395" s="98"/>
    </row>
    <row r="396" spans="1:10" s="30" customFormat="1" ht="20.25" hidden="1" customHeight="1">
      <c r="A396" s="594" t="s">
        <v>138</v>
      </c>
      <c r="B396" s="595"/>
      <c r="C396" s="596"/>
      <c r="D396" s="194"/>
      <c r="E396" s="20"/>
      <c r="F396" s="35">
        <f>E396</f>
        <v>0</v>
      </c>
      <c r="G396" s="36"/>
      <c r="H396" s="20"/>
      <c r="I396" s="20"/>
      <c r="J396" s="98"/>
    </row>
    <row r="397" spans="1:10" s="30" customFormat="1" ht="20.25" hidden="1" customHeight="1">
      <c r="A397" s="594" t="s">
        <v>139</v>
      </c>
      <c r="B397" s="595"/>
      <c r="C397" s="596"/>
      <c r="D397" s="194"/>
      <c r="E397" s="20"/>
      <c r="F397" s="35"/>
      <c r="G397" s="36"/>
      <c r="H397" s="20"/>
      <c r="I397" s="20"/>
      <c r="J397" s="98"/>
    </row>
    <row r="398" spans="1:10" s="30" customFormat="1" ht="20.25" hidden="1" customHeight="1">
      <c r="A398" s="594" t="s">
        <v>140</v>
      </c>
      <c r="B398" s="595"/>
      <c r="C398" s="596"/>
      <c r="D398" s="194"/>
      <c r="E398" s="20"/>
      <c r="F398" s="36"/>
      <c r="G398" s="36"/>
      <c r="H398" s="20"/>
      <c r="I398" s="20"/>
      <c r="J398" s="98"/>
    </row>
    <row r="399" spans="1:10" s="30" customFormat="1" ht="20.25" hidden="1" customHeight="1">
      <c r="A399" s="600" t="s">
        <v>141</v>
      </c>
      <c r="B399" s="601"/>
      <c r="C399" s="602"/>
      <c r="D399" s="196"/>
      <c r="E399" s="526"/>
      <c r="F399" s="528"/>
      <c r="G399" s="528"/>
      <c r="H399" s="526"/>
      <c r="I399" s="526"/>
      <c r="J399" s="98"/>
    </row>
    <row r="400" spans="1:10" s="30" customFormat="1" ht="20.25" hidden="1" customHeight="1">
      <c r="A400" s="603"/>
      <c r="B400" s="604"/>
      <c r="C400" s="605"/>
      <c r="D400" s="197"/>
      <c r="E400" s="527"/>
      <c r="F400" s="529"/>
      <c r="G400" s="529"/>
      <c r="H400" s="527"/>
      <c r="I400" s="527"/>
      <c r="J400" s="98"/>
    </row>
    <row r="401" spans="1:10" s="30" customFormat="1" ht="20.25" hidden="1" customHeight="1">
      <c r="A401" s="594" t="s">
        <v>108</v>
      </c>
      <c r="B401" s="595"/>
      <c r="C401" s="596"/>
      <c r="D401" s="197"/>
      <c r="E401" s="368"/>
      <c r="F401" s="369"/>
      <c r="G401" s="369"/>
      <c r="H401" s="368"/>
      <c r="I401" s="368"/>
      <c r="J401" s="98"/>
    </row>
    <row r="402" spans="1:10" s="30" customFormat="1" ht="20.25" hidden="1" customHeight="1">
      <c r="A402" s="594" t="s">
        <v>142</v>
      </c>
      <c r="B402" s="595"/>
      <c r="C402" s="596"/>
      <c r="D402" s="194"/>
      <c r="E402" s="20"/>
      <c r="F402" s="34"/>
      <c r="G402" s="373"/>
      <c r="H402" s="20"/>
      <c r="I402" s="20"/>
      <c r="J402" s="98"/>
    </row>
    <row r="403" spans="1:10" s="30" customFormat="1" ht="19.5" customHeight="1">
      <c r="A403" s="597" t="s">
        <v>191</v>
      </c>
      <c r="B403" s="598"/>
      <c r="C403" s="599"/>
      <c r="D403" s="195"/>
      <c r="E403" s="8"/>
      <c r="F403" s="8"/>
      <c r="G403" s="8"/>
      <c r="H403" s="8"/>
      <c r="I403" s="8"/>
      <c r="J403" s="98"/>
    </row>
    <row r="404" spans="1:10" s="30" customFormat="1" ht="20.25" hidden="1" customHeight="1">
      <c r="A404" s="594" t="s">
        <v>21</v>
      </c>
      <c r="B404" s="595"/>
      <c r="C404" s="596"/>
      <c r="D404" s="194"/>
      <c r="E404" s="36"/>
      <c r="F404" s="36"/>
      <c r="G404" s="36"/>
      <c r="H404" s="36"/>
      <c r="I404" s="36"/>
      <c r="J404" s="98"/>
    </row>
    <row r="405" spans="1:10" s="30" customFormat="1" ht="20.25" hidden="1" customHeight="1">
      <c r="A405" s="594" t="s">
        <v>144</v>
      </c>
      <c r="B405" s="595"/>
      <c r="C405" s="596"/>
      <c r="D405" s="194"/>
      <c r="E405" s="36"/>
      <c r="F405" s="36"/>
      <c r="G405" s="36"/>
      <c r="H405" s="36"/>
      <c r="I405" s="36"/>
      <c r="J405" s="98"/>
    </row>
    <row r="406" spans="1:10" s="30" customFormat="1" ht="20.25" hidden="1" customHeight="1">
      <c r="A406" s="594" t="s">
        <v>145</v>
      </c>
      <c r="B406" s="595"/>
      <c r="C406" s="596"/>
      <c r="D406" s="194"/>
      <c r="E406" s="36"/>
      <c r="F406" s="36"/>
      <c r="G406" s="36"/>
      <c r="H406" s="36"/>
      <c r="I406" s="36"/>
      <c r="J406" s="98"/>
    </row>
    <row r="407" spans="1:10" s="30" customFormat="1" ht="19.5" customHeight="1">
      <c r="A407" s="597" t="s">
        <v>201</v>
      </c>
      <c r="B407" s="598"/>
      <c r="C407" s="599"/>
      <c r="D407" s="195"/>
      <c r="E407" s="52">
        <f>E409+E410+E411+E412</f>
        <v>0</v>
      </c>
      <c r="F407" s="12">
        <f>F409+F410+F411+F412</f>
        <v>0</v>
      </c>
      <c r="G407" s="12">
        <f>G409+G410+G411+G412</f>
        <v>0</v>
      </c>
      <c r="H407" s="12">
        <f>H409+H410+H411+H412</f>
        <v>0</v>
      </c>
      <c r="I407" s="12">
        <f>I409+I410+I411+I412</f>
        <v>0</v>
      </c>
      <c r="J407" s="98"/>
    </row>
    <row r="408" spans="1:10" s="51" customFormat="1" ht="20.25" hidden="1" customHeight="1">
      <c r="A408" s="594" t="s">
        <v>21</v>
      </c>
      <c r="B408" s="595"/>
      <c r="C408" s="596"/>
      <c r="D408" s="194"/>
      <c r="E408" s="38"/>
      <c r="F408" s="36"/>
      <c r="G408" s="36"/>
      <c r="H408" s="36"/>
      <c r="I408" s="36"/>
      <c r="J408" s="98"/>
    </row>
    <row r="409" spans="1:10" s="30" customFormat="1" ht="20.25" hidden="1" customHeight="1">
      <c r="A409" s="594" t="s">
        <v>147</v>
      </c>
      <c r="B409" s="595"/>
      <c r="C409" s="596"/>
      <c r="D409" s="194"/>
      <c r="E409" s="38"/>
      <c r="F409" s="36"/>
      <c r="G409" s="36"/>
      <c r="H409" s="13"/>
      <c r="I409" s="39"/>
      <c r="J409" s="98"/>
    </row>
    <row r="410" spans="1:10" s="30" customFormat="1" ht="20.25" hidden="1" customHeight="1">
      <c r="A410" s="594" t="s">
        <v>148</v>
      </c>
      <c r="B410" s="595"/>
      <c r="C410" s="596"/>
      <c r="D410" s="194"/>
      <c r="E410" s="38"/>
      <c r="F410" s="36"/>
      <c r="G410" s="36"/>
      <c r="H410" s="36"/>
      <c r="I410" s="39"/>
      <c r="J410" s="98"/>
    </row>
    <row r="411" spans="1:10" s="30" customFormat="1" ht="20.25" hidden="1" customHeight="1">
      <c r="A411" s="594" t="s">
        <v>149</v>
      </c>
      <c r="B411" s="595"/>
      <c r="C411" s="596"/>
      <c r="D411" s="194"/>
      <c r="E411" s="38"/>
      <c r="F411" s="36"/>
      <c r="G411" s="36"/>
      <c r="H411" s="36"/>
      <c r="I411" s="39"/>
      <c r="J411" s="98"/>
    </row>
    <row r="412" spans="1:10" s="30" customFormat="1" ht="20.25" hidden="1" customHeight="1">
      <c r="A412" s="594" t="s">
        <v>150</v>
      </c>
      <c r="B412" s="595"/>
      <c r="C412" s="596"/>
      <c r="D412" s="194"/>
      <c r="E412" s="38"/>
      <c r="F412" s="35"/>
      <c r="G412" s="36"/>
      <c r="H412" s="38"/>
      <c r="I412" s="38"/>
      <c r="J412" s="98"/>
    </row>
    <row r="413" spans="1:10" s="30" customFormat="1" ht="20.25" customHeight="1">
      <c r="A413" s="597" t="s">
        <v>151</v>
      </c>
      <c r="B413" s="598"/>
      <c r="C413" s="599"/>
      <c r="D413" s="195"/>
      <c r="E413" s="52"/>
      <c r="F413" s="41"/>
      <c r="G413" s="41"/>
      <c r="H413" s="41"/>
      <c r="I413" s="55"/>
      <c r="J413" s="98"/>
    </row>
    <row r="414" spans="1:10" s="51" customFormat="1" ht="1.5" hidden="1" customHeight="1">
      <c r="A414" s="594" t="s">
        <v>21</v>
      </c>
      <c r="B414" s="595"/>
      <c r="C414" s="596"/>
      <c r="D414" s="194"/>
      <c r="E414" s="36"/>
      <c r="F414" s="36"/>
      <c r="G414" s="36"/>
      <c r="H414" s="36"/>
      <c r="I414" s="36"/>
      <c r="J414" s="98"/>
    </row>
    <row r="415" spans="1:10" s="30" customFormat="1" ht="15" hidden="1" customHeight="1">
      <c r="A415" s="524" t="s">
        <v>152</v>
      </c>
      <c r="B415" s="524"/>
      <c r="C415" s="524"/>
      <c r="D415" s="194"/>
      <c r="E415" s="36"/>
      <c r="F415" s="36"/>
      <c r="G415" s="36"/>
      <c r="H415" s="36"/>
      <c r="I415" s="36"/>
      <c r="J415" s="98"/>
    </row>
    <row r="416" spans="1:10" s="30" customFormat="1" ht="45" hidden="1" customHeight="1">
      <c r="A416" s="524" t="s">
        <v>153</v>
      </c>
      <c r="B416" s="524"/>
      <c r="C416" s="524"/>
      <c r="D416" s="194"/>
      <c r="E416" s="36"/>
      <c r="F416" s="36"/>
      <c r="G416" s="36"/>
      <c r="H416" s="36"/>
      <c r="I416" s="36"/>
      <c r="J416" s="98"/>
    </row>
    <row r="417" spans="1:10" s="30" customFormat="1" ht="21" customHeight="1">
      <c r="A417" s="525" t="s">
        <v>154</v>
      </c>
      <c r="B417" s="525"/>
      <c r="C417" s="525"/>
      <c r="D417" s="195"/>
      <c r="E417" s="55"/>
      <c r="F417" s="55">
        <f>E417</f>
        <v>0</v>
      </c>
      <c r="G417" s="55"/>
      <c r="H417" s="55"/>
      <c r="I417" s="55"/>
      <c r="J417" s="98"/>
    </row>
    <row r="418" spans="1:10" s="30" customFormat="1" ht="34.5" hidden="1" customHeight="1">
      <c r="A418" s="537" t="s">
        <v>181</v>
      </c>
      <c r="B418" s="537"/>
      <c r="C418" s="537"/>
      <c r="D418" s="193"/>
      <c r="E418" s="78">
        <f>E419</f>
        <v>0</v>
      </c>
      <c r="F418" s="79">
        <f>F419</f>
        <v>0</v>
      </c>
      <c r="G418" s="79">
        <f>G419</f>
        <v>0</v>
      </c>
      <c r="H418" s="79">
        <f>H419</f>
        <v>0</v>
      </c>
      <c r="I418" s="79">
        <f>I419</f>
        <v>0</v>
      </c>
      <c r="J418" s="98"/>
    </row>
    <row r="419" spans="1:10" s="51" customFormat="1" ht="20.25" hidden="1" customHeight="1">
      <c r="A419" s="524" t="s">
        <v>184</v>
      </c>
      <c r="B419" s="524"/>
      <c r="C419" s="524"/>
      <c r="D419" s="194"/>
      <c r="E419" s="20">
        <f>E421+E426+E435+E439+E449</f>
        <v>0</v>
      </c>
      <c r="F419" s="10">
        <f>F421+F426+F435+F439+F449</f>
        <v>0</v>
      </c>
      <c r="G419" s="10">
        <f>G421+G426+G435+G439+G449</f>
        <v>0</v>
      </c>
      <c r="H419" s="10">
        <f>H421+H426+H435+H439+H449</f>
        <v>0</v>
      </c>
      <c r="I419" s="10">
        <f>I421+I426+I435+I439+I449</f>
        <v>0</v>
      </c>
      <c r="J419" s="98"/>
    </row>
    <row r="420" spans="1:10" s="30" customFormat="1" ht="18.75" hidden="1" customHeight="1">
      <c r="A420" s="524" t="s">
        <v>94</v>
      </c>
      <c r="B420" s="524"/>
      <c r="C420" s="524"/>
      <c r="D420" s="194"/>
      <c r="E420" s="20"/>
      <c r="F420" s="10"/>
      <c r="G420" s="10"/>
      <c r="H420" s="10"/>
      <c r="I420" s="10"/>
      <c r="J420" s="98"/>
    </row>
    <row r="421" spans="1:10" s="30" customFormat="1" ht="20.25" hidden="1" customHeight="1">
      <c r="A421" s="525" t="s">
        <v>198</v>
      </c>
      <c r="B421" s="525"/>
      <c r="C421" s="525"/>
      <c r="D421" s="195"/>
      <c r="E421" s="12">
        <f>E423+E424+E425</f>
        <v>0</v>
      </c>
      <c r="F421" s="12">
        <f>F423+F424+F425</f>
        <v>0</v>
      </c>
      <c r="G421" s="12">
        <f>G423+G424+G425</f>
        <v>0</v>
      </c>
      <c r="H421" s="12">
        <f>H423+H424+H425</f>
        <v>0</v>
      </c>
      <c r="I421" s="12">
        <f>I423+I424+I425</f>
        <v>0</v>
      </c>
      <c r="J421" s="98"/>
    </row>
    <row r="422" spans="1:10" s="30" customFormat="1" ht="18.75" hidden="1" customHeight="1">
      <c r="A422" s="524" t="s">
        <v>185</v>
      </c>
      <c r="B422" s="524"/>
      <c r="C422" s="524"/>
      <c r="D422" s="194"/>
      <c r="E422" s="31"/>
      <c r="F422" s="32"/>
      <c r="G422" s="32"/>
      <c r="H422" s="32"/>
      <c r="I422" s="32"/>
      <c r="J422" s="98"/>
    </row>
    <row r="423" spans="1:10" s="30" customFormat="1" ht="22.5" hidden="1" customHeight="1">
      <c r="A423" s="524" t="s">
        <v>182</v>
      </c>
      <c r="B423" s="524"/>
      <c r="C423" s="524"/>
      <c r="D423" s="194"/>
      <c r="E423" s="33"/>
      <c r="F423" s="32"/>
      <c r="G423" s="32"/>
      <c r="H423" s="33"/>
      <c r="I423" s="33"/>
      <c r="J423" s="98"/>
    </row>
    <row r="424" spans="1:10" s="30" customFormat="1" ht="20.25" hidden="1" customHeight="1">
      <c r="A424" s="524" t="s">
        <v>186</v>
      </c>
      <c r="B424" s="524"/>
      <c r="C424" s="524"/>
      <c r="D424" s="194"/>
      <c r="E424" s="20"/>
      <c r="F424" s="34">
        <f>E424</f>
        <v>0</v>
      </c>
      <c r="G424" s="373"/>
      <c r="H424" s="20"/>
      <c r="I424" s="20">
        <f>H424</f>
        <v>0</v>
      </c>
      <c r="J424" s="98"/>
    </row>
    <row r="425" spans="1:10" s="30" customFormat="1" ht="25.5" hidden="1" customHeight="1">
      <c r="A425" s="524" t="s">
        <v>183</v>
      </c>
      <c r="B425" s="524"/>
      <c r="C425" s="524"/>
      <c r="D425" s="194"/>
      <c r="E425" s="20"/>
      <c r="F425" s="35"/>
      <c r="G425" s="36"/>
      <c r="H425" s="20"/>
      <c r="I425" s="20"/>
      <c r="J425" s="98"/>
    </row>
    <row r="426" spans="1:10" s="30" customFormat="1" ht="25.5" hidden="1" customHeight="1">
      <c r="A426" s="525" t="s">
        <v>137</v>
      </c>
      <c r="B426" s="525"/>
      <c r="C426" s="525"/>
      <c r="D426" s="195"/>
      <c r="E426" s="8">
        <f>E428+E429+E430+E434+E433</f>
        <v>0</v>
      </c>
      <c r="F426" s="8">
        <f>F428+F429+F430+F434+F433</f>
        <v>0</v>
      </c>
      <c r="G426" s="8">
        <f>G428+G429+G430+G434+G433</f>
        <v>0</v>
      </c>
      <c r="H426" s="8">
        <f>H428+H429+H430+H434+H433</f>
        <v>0</v>
      </c>
      <c r="I426" s="8">
        <f>I428+I429+I430+I434+I433</f>
        <v>0</v>
      </c>
      <c r="J426" s="98"/>
    </row>
    <row r="427" spans="1:10" s="30" customFormat="1" ht="25.5" hidden="1" customHeight="1">
      <c r="A427" s="524" t="s">
        <v>21</v>
      </c>
      <c r="B427" s="524"/>
      <c r="C427" s="524"/>
      <c r="D427" s="194"/>
      <c r="E427" s="20"/>
      <c r="F427" s="36"/>
      <c r="G427" s="36"/>
      <c r="H427" s="13"/>
      <c r="I427" s="373"/>
      <c r="J427" s="98"/>
    </row>
    <row r="428" spans="1:10" s="30" customFormat="1" ht="30" hidden="1" customHeight="1">
      <c r="A428" s="524" t="s">
        <v>138</v>
      </c>
      <c r="B428" s="524"/>
      <c r="C428" s="524"/>
      <c r="D428" s="194"/>
      <c r="E428" s="20"/>
      <c r="F428" s="35">
        <f>E428</f>
        <v>0</v>
      </c>
      <c r="G428" s="36"/>
      <c r="H428" s="13"/>
      <c r="I428" s="10"/>
      <c r="J428" s="98"/>
    </row>
    <row r="429" spans="1:10" s="30" customFormat="1" ht="15.75" hidden="1" customHeight="1">
      <c r="A429" s="524" t="s">
        <v>139</v>
      </c>
      <c r="B429" s="524"/>
      <c r="C429" s="524"/>
      <c r="D429" s="194"/>
      <c r="E429" s="20"/>
      <c r="F429" s="35"/>
      <c r="G429" s="36"/>
      <c r="H429" s="20"/>
      <c r="I429" s="20"/>
      <c r="J429" s="98"/>
    </row>
    <row r="430" spans="1:10" s="30" customFormat="1" ht="18" hidden="1" customHeight="1">
      <c r="A430" s="524" t="s">
        <v>140</v>
      </c>
      <c r="B430" s="524"/>
      <c r="C430" s="524"/>
      <c r="D430" s="194"/>
      <c r="E430" s="20"/>
      <c r="F430" s="35"/>
      <c r="G430" s="36"/>
      <c r="H430" s="20"/>
      <c r="I430" s="20"/>
      <c r="J430" s="98"/>
    </row>
    <row r="431" spans="1:10" s="30" customFormat="1" ht="20.25" hidden="1" customHeight="1">
      <c r="A431" s="524" t="s">
        <v>141</v>
      </c>
      <c r="B431" s="524"/>
      <c r="C431" s="524"/>
      <c r="D431" s="196"/>
      <c r="E431" s="526"/>
      <c r="F431" s="528"/>
      <c r="G431" s="528"/>
      <c r="H431" s="526"/>
      <c r="I431" s="526"/>
      <c r="J431" s="98"/>
    </row>
    <row r="432" spans="1:10" s="30" customFormat="1" ht="26.25" hidden="1" customHeight="1">
      <c r="A432" s="524"/>
      <c r="B432" s="524"/>
      <c r="C432" s="524"/>
      <c r="D432" s="197"/>
      <c r="E432" s="527"/>
      <c r="F432" s="529"/>
      <c r="G432" s="529"/>
      <c r="H432" s="527"/>
      <c r="I432" s="527"/>
      <c r="J432" s="98"/>
    </row>
    <row r="433" spans="1:10" s="30" customFormat="1" ht="16.5" hidden="1" customHeight="1">
      <c r="A433" s="524" t="s">
        <v>108</v>
      </c>
      <c r="B433" s="524"/>
      <c r="C433" s="524"/>
      <c r="D433" s="197"/>
      <c r="E433" s="368"/>
      <c r="F433" s="37"/>
      <c r="G433" s="369"/>
      <c r="H433" s="368"/>
      <c r="I433" s="368"/>
      <c r="J433" s="98"/>
    </row>
    <row r="434" spans="1:10" s="30" customFormat="1" ht="14.25" hidden="1" customHeight="1">
      <c r="A434" s="524" t="s">
        <v>142</v>
      </c>
      <c r="B434" s="524"/>
      <c r="C434" s="524"/>
      <c r="D434" s="194"/>
      <c r="E434" s="20"/>
      <c r="F434" s="34"/>
      <c r="G434" s="373"/>
      <c r="H434" s="20"/>
      <c r="I434" s="20"/>
      <c r="J434" s="98"/>
    </row>
    <row r="435" spans="1:10" s="30" customFormat="1" ht="16.5" hidden="1" customHeight="1">
      <c r="A435" s="525" t="s">
        <v>191</v>
      </c>
      <c r="B435" s="525"/>
      <c r="C435" s="525"/>
      <c r="D435" s="195"/>
      <c r="E435" s="8">
        <f>E437+E438</f>
        <v>0</v>
      </c>
      <c r="F435" s="8">
        <f>F437+F438</f>
        <v>0</v>
      </c>
      <c r="G435" s="8">
        <f>G437+G438</f>
        <v>0</v>
      </c>
      <c r="H435" s="8">
        <f>H437+H438</f>
        <v>0</v>
      </c>
      <c r="I435" s="8">
        <f>I437+I438</f>
        <v>0</v>
      </c>
      <c r="J435" s="98"/>
    </row>
    <row r="436" spans="1:10" s="30" customFormat="1" ht="24" hidden="1" customHeight="1">
      <c r="A436" s="524" t="s">
        <v>21</v>
      </c>
      <c r="B436" s="524"/>
      <c r="C436" s="524"/>
      <c r="D436" s="194"/>
      <c r="E436" s="36"/>
      <c r="F436" s="36"/>
      <c r="G436" s="36"/>
      <c r="H436" s="36"/>
      <c r="I436" s="36"/>
      <c r="J436" s="98"/>
    </row>
    <row r="437" spans="1:10" s="30" customFormat="1" ht="21" hidden="1" customHeight="1">
      <c r="A437" s="524" t="s">
        <v>144</v>
      </c>
      <c r="B437" s="524"/>
      <c r="C437" s="524"/>
      <c r="D437" s="194"/>
      <c r="E437" s="36"/>
      <c r="F437" s="36"/>
      <c r="G437" s="36"/>
      <c r="H437" s="36"/>
      <c r="I437" s="36"/>
      <c r="J437" s="98"/>
    </row>
    <row r="438" spans="1:10" s="30" customFormat="1" ht="19.5" hidden="1" customHeight="1">
      <c r="A438" s="524" t="s">
        <v>145</v>
      </c>
      <c r="B438" s="524"/>
      <c r="C438" s="524"/>
      <c r="D438" s="194"/>
      <c r="E438" s="36"/>
      <c r="F438" s="36"/>
      <c r="G438" s="36"/>
      <c r="H438" s="36"/>
      <c r="I438" s="36"/>
      <c r="J438" s="98"/>
    </row>
    <row r="439" spans="1:10" s="30" customFormat="1" ht="20.25" hidden="1" customHeight="1">
      <c r="A439" s="525" t="s">
        <v>201</v>
      </c>
      <c r="B439" s="525"/>
      <c r="C439" s="525"/>
      <c r="D439" s="195"/>
      <c r="E439" s="52">
        <f>E441+E442+E443+E444</f>
        <v>0</v>
      </c>
      <c r="F439" s="12">
        <f>F441+F442+F443+F444</f>
        <v>0</v>
      </c>
      <c r="G439" s="12">
        <f>G441+G442+G443+G444</f>
        <v>0</v>
      </c>
      <c r="H439" s="12">
        <f>H441+H442+H443+H444</f>
        <v>0</v>
      </c>
      <c r="I439" s="12">
        <f>I441+I442+I443+I444</f>
        <v>0</v>
      </c>
      <c r="J439" s="98"/>
    </row>
    <row r="440" spans="1:10" s="51" customFormat="1" ht="19.5" hidden="1" customHeight="1">
      <c r="A440" s="524" t="s">
        <v>21</v>
      </c>
      <c r="B440" s="524"/>
      <c r="C440" s="524"/>
      <c r="D440" s="194"/>
      <c r="E440" s="38"/>
      <c r="F440" s="36"/>
      <c r="G440" s="36"/>
      <c r="H440" s="36"/>
      <c r="I440" s="36"/>
      <c r="J440" s="98"/>
    </row>
    <row r="441" spans="1:10" s="30" customFormat="1" ht="20.25" hidden="1" customHeight="1">
      <c r="A441" s="524" t="s">
        <v>147</v>
      </c>
      <c r="B441" s="524"/>
      <c r="C441" s="524"/>
      <c r="D441" s="194"/>
      <c r="E441" s="38">
        <f>150000-148700-1300</f>
        <v>0</v>
      </c>
      <c r="F441" s="35">
        <f>E441</f>
        <v>0</v>
      </c>
      <c r="G441" s="36"/>
      <c r="H441" s="13"/>
      <c r="I441" s="39"/>
      <c r="J441" s="98"/>
    </row>
    <row r="442" spans="1:10" s="30" customFormat="1" ht="21" hidden="1" customHeight="1">
      <c r="A442" s="524" t="s">
        <v>148</v>
      </c>
      <c r="B442" s="524"/>
      <c r="C442" s="524"/>
      <c r="D442" s="194"/>
      <c r="E442" s="38"/>
      <c r="F442" s="36"/>
      <c r="G442" s="36"/>
      <c r="H442" s="36"/>
      <c r="I442" s="39"/>
      <c r="J442" s="98"/>
    </row>
    <row r="443" spans="1:10" s="30" customFormat="1" ht="21.75" hidden="1" customHeight="1">
      <c r="A443" s="524" t="s">
        <v>149</v>
      </c>
      <c r="B443" s="524"/>
      <c r="C443" s="524"/>
      <c r="D443" s="194"/>
      <c r="E443" s="38"/>
      <c r="F443" s="36"/>
      <c r="G443" s="36"/>
      <c r="H443" s="36"/>
      <c r="I443" s="39"/>
      <c r="J443" s="98"/>
    </row>
    <row r="444" spans="1:10" s="30" customFormat="1" ht="32.25" hidden="1" customHeight="1">
      <c r="A444" s="524" t="s">
        <v>150</v>
      </c>
      <c r="B444" s="524"/>
      <c r="C444" s="524"/>
      <c r="D444" s="194"/>
      <c r="E444" s="38"/>
      <c r="F444" s="35"/>
      <c r="G444" s="36"/>
      <c r="H444" s="38"/>
      <c r="I444" s="38"/>
      <c r="J444" s="98"/>
    </row>
    <row r="445" spans="1:10" s="30" customFormat="1" ht="31.5" hidden="1" customHeight="1">
      <c r="A445" s="525" t="s">
        <v>197</v>
      </c>
      <c r="B445" s="525"/>
      <c r="C445" s="525"/>
      <c r="D445" s="195"/>
      <c r="E445" s="52"/>
      <c r="F445" s="41"/>
      <c r="G445" s="41"/>
      <c r="H445" s="41"/>
      <c r="I445" s="55"/>
      <c r="J445" s="98"/>
    </row>
    <row r="446" spans="1:10" s="51" customFormat="1" ht="20.25" hidden="1" customHeight="1">
      <c r="A446" s="524" t="s">
        <v>21</v>
      </c>
      <c r="B446" s="524"/>
      <c r="C446" s="524"/>
      <c r="D446" s="194"/>
      <c r="E446" s="36"/>
      <c r="F446" s="36"/>
      <c r="G446" s="36"/>
      <c r="H446" s="36"/>
      <c r="I446" s="36"/>
      <c r="J446" s="98"/>
    </row>
    <row r="447" spans="1:10" s="30" customFormat="1" ht="21.75" hidden="1" customHeight="1">
      <c r="A447" s="524" t="s">
        <v>152</v>
      </c>
      <c r="B447" s="524"/>
      <c r="C447" s="524"/>
      <c r="D447" s="194"/>
      <c r="E447" s="36"/>
      <c r="F447" s="36"/>
      <c r="G447" s="36"/>
      <c r="H447" s="36"/>
      <c r="I447" s="36"/>
      <c r="J447" s="98"/>
    </row>
    <row r="448" spans="1:10" s="30" customFormat="1" ht="30.75" hidden="1" customHeight="1">
      <c r="A448" s="524" t="s">
        <v>153</v>
      </c>
      <c r="B448" s="524"/>
      <c r="C448" s="524"/>
      <c r="D448" s="194"/>
      <c r="E448" s="36"/>
      <c r="F448" s="36"/>
      <c r="G448" s="36"/>
      <c r="H448" s="36"/>
      <c r="I448" s="36"/>
      <c r="J448" s="98"/>
    </row>
    <row r="449" spans="1:10" s="30" customFormat="1" ht="34.5" hidden="1" customHeight="1">
      <c r="A449" s="525" t="s">
        <v>154</v>
      </c>
      <c r="B449" s="525"/>
      <c r="C449" s="525"/>
      <c r="D449" s="195"/>
      <c r="E449" s="55"/>
      <c r="F449" s="55"/>
      <c r="G449" s="55"/>
      <c r="H449" s="55"/>
      <c r="I449" s="55"/>
      <c r="J449" s="98"/>
    </row>
    <row r="450" spans="1:10" s="30" customFormat="1" ht="39.75" hidden="1" customHeight="1">
      <c r="A450" s="370"/>
      <c r="B450" s="371"/>
      <c r="C450" s="372"/>
      <c r="D450" s="203"/>
      <c r="E450" s="55"/>
      <c r="F450" s="55"/>
      <c r="G450" s="55"/>
      <c r="H450" s="55"/>
      <c r="I450" s="55"/>
      <c r="J450" s="98"/>
    </row>
    <row r="451" spans="1:10" s="51" customFormat="1" ht="30.75" customHeight="1">
      <c r="A451" s="538" t="s">
        <v>353</v>
      </c>
      <c r="B451" s="592"/>
      <c r="C451" s="593"/>
      <c r="D451" s="198" t="s">
        <v>354</v>
      </c>
      <c r="E451" s="78">
        <f>E452</f>
        <v>87800</v>
      </c>
      <c r="F451" s="79">
        <f>F452</f>
        <v>87800</v>
      </c>
      <c r="G451" s="79">
        <f>G452</f>
        <v>0</v>
      </c>
      <c r="H451" s="79">
        <f>H452</f>
        <v>87800</v>
      </c>
      <c r="I451" s="79">
        <f>I452</f>
        <v>87800</v>
      </c>
      <c r="J451" s="98"/>
    </row>
    <row r="452" spans="1:10" s="30" customFormat="1" ht="20.25" customHeight="1">
      <c r="A452" s="524" t="s">
        <v>184</v>
      </c>
      <c r="B452" s="524"/>
      <c r="C452" s="524"/>
      <c r="D452" s="194"/>
      <c r="E452" s="20">
        <f>E454+E459+E468+E472+E482</f>
        <v>87800</v>
      </c>
      <c r="F452" s="10">
        <f>E452</f>
        <v>87800</v>
      </c>
      <c r="G452" s="10">
        <f>G454+G459+G468+G472+G482</f>
        <v>0</v>
      </c>
      <c r="H452" s="10">
        <f>H454+H459+H468+H472+H482</f>
        <v>87800</v>
      </c>
      <c r="I452" s="10">
        <f>I454+I459+I468+I472+I482</f>
        <v>87800</v>
      </c>
      <c r="J452" s="98"/>
    </row>
    <row r="453" spans="1:10" s="30" customFormat="1" ht="16.5" customHeight="1">
      <c r="A453" s="524" t="s">
        <v>94</v>
      </c>
      <c r="B453" s="524"/>
      <c r="C453" s="524"/>
      <c r="D453" s="194"/>
      <c r="E453" s="20"/>
      <c r="F453" s="10"/>
      <c r="G453" s="10"/>
      <c r="H453" s="10"/>
      <c r="I453" s="10"/>
      <c r="J453" s="98"/>
    </row>
    <row r="454" spans="1:10" s="30" customFormat="1" ht="18.75" customHeight="1">
      <c r="A454" s="525" t="s">
        <v>198</v>
      </c>
      <c r="B454" s="525"/>
      <c r="C454" s="525"/>
      <c r="D454" s="195"/>
      <c r="E454" s="12">
        <f>E456+E457+E458</f>
        <v>0</v>
      </c>
      <c r="F454" s="12">
        <f>F456+F457+F458</f>
        <v>0</v>
      </c>
      <c r="G454" s="12">
        <f>G456+G457+G458</f>
        <v>0</v>
      </c>
      <c r="H454" s="12">
        <f>H456+H457+H458</f>
        <v>0</v>
      </c>
      <c r="I454" s="12">
        <f>I456+I457+I458</f>
        <v>0</v>
      </c>
      <c r="J454" s="98"/>
    </row>
    <row r="455" spans="1:10" s="30" customFormat="1" ht="14.25" customHeight="1">
      <c r="A455" s="524" t="s">
        <v>21</v>
      </c>
      <c r="B455" s="524"/>
      <c r="C455" s="524"/>
      <c r="D455" s="194"/>
      <c r="E455" s="31"/>
      <c r="F455" s="32"/>
      <c r="G455" s="32"/>
      <c r="H455" s="32"/>
      <c r="I455" s="32"/>
      <c r="J455" s="98"/>
    </row>
    <row r="456" spans="1:10" s="30" customFormat="1" ht="20.25" customHeight="1">
      <c r="A456" s="524" t="s">
        <v>134</v>
      </c>
      <c r="B456" s="524"/>
      <c r="C456" s="524"/>
      <c r="D456" s="194"/>
      <c r="E456" s="33"/>
      <c r="F456" s="32"/>
      <c r="G456" s="32"/>
      <c r="H456" s="33"/>
      <c r="I456" s="57"/>
      <c r="J456" s="98"/>
    </row>
    <row r="457" spans="1:10" s="30" customFormat="1" ht="18" customHeight="1">
      <c r="A457" s="524" t="s">
        <v>135</v>
      </c>
      <c r="B457" s="524"/>
      <c r="C457" s="524"/>
      <c r="D457" s="194"/>
      <c r="E457" s="20"/>
      <c r="F457" s="34"/>
      <c r="G457" s="49"/>
      <c r="H457" s="20"/>
      <c r="I457" s="40"/>
      <c r="J457" s="98"/>
    </row>
    <row r="458" spans="1:10" s="30" customFormat="1" ht="30.75" customHeight="1">
      <c r="A458" s="524" t="s">
        <v>136</v>
      </c>
      <c r="B458" s="524"/>
      <c r="C458" s="524"/>
      <c r="D458" s="194"/>
      <c r="E458" s="20"/>
      <c r="F458" s="36"/>
      <c r="G458" s="36"/>
      <c r="H458" s="13"/>
      <c r="I458" s="40"/>
      <c r="J458" s="98"/>
    </row>
    <row r="459" spans="1:10" s="30" customFormat="1" ht="18.75" customHeight="1">
      <c r="A459" s="525" t="s">
        <v>137</v>
      </c>
      <c r="B459" s="525"/>
      <c r="C459" s="525"/>
      <c r="D459" s="195"/>
      <c r="E459" s="8">
        <f>E461+E462+E463+E467+E466</f>
        <v>87800</v>
      </c>
      <c r="F459" s="9">
        <f>F461+F462+F463+F467+F466</f>
        <v>87800</v>
      </c>
      <c r="G459" s="8">
        <f>G461+G462+G463+G467+G466</f>
        <v>0</v>
      </c>
      <c r="H459" s="8">
        <f>H461+H462+H463+H467+H466</f>
        <v>87800</v>
      </c>
      <c r="I459" s="8">
        <f>I461+I462+I463+I467+I466</f>
        <v>87800</v>
      </c>
      <c r="J459" s="98"/>
    </row>
    <row r="460" spans="1:10" s="30" customFormat="1" ht="15.75" customHeight="1">
      <c r="A460" s="524" t="s">
        <v>185</v>
      </c>
      <c r="B460" s="524"/>
      <c r="C460" s="524"/>
      <c r="D460" s="194"/>
      <c r="E460" s="20"/>
      <c r="F460" s="36"/>
      <c r="G460" s="36"/>
      <c r="H460" s="13"/>
      <c r="I460" s="49"/>
      <c r="J460" s="98"/>
    </row>
    <row r="461" spans="1:10" s="30" customFormat="1" ht="17.25" customHeight="1">
      <c r="A461" s="524" t="s">
        <v>199</v>
      </c>
      <c r="B461" s="524"/>
      <c r="C461" s="524"/>
      <c r="D461" s="194" t="s">
        <v>357</v>
      </c>
      <c r="E461" s="20">
        <f>F461</f>
        <v>87800</v>
      </c>
      <c r="F461" s="101">
        <v>87800</v>
      </c>
      <c r="G461" s="36"/>
      <c r="H461" s="13">
        <v>87800</v>
      </c>
      <c r="I461" s="10">
        <v>87800</v>
      </c>
      <c r="J461" s="98"/>
    </row>
    <row r="462" spans="1:10" s="30" customFormat="1" ht="17.25" customHeight="1">
      <c r="A462" s="524" t="s">
        <v>187</v>
      </c>
      <c r="B462" s="524"/>
      <c r="C462" s="524"/>
      <c r="D462" s="194"/>
      <c r="E462" s="20"/>
      <c r="F462" s="36"/>
      <c r="G462" s="36"/>
      <c r="H462" s="13"/>
      <c r="I462" s="10"/>
      <c r="J462" s="98"/>
    </row>
    <row r="463" spans="1:10" s="30" customFormat="1" ht="17.25" customHeight="1">
      <c r="A463" s="524" t="s">
        <v>188</v>
      </c>
      <c r="B463" s="524"/>
      <c r="C463" s="524"/>
      <c r="D463" s="194"/>
      <c r="E463" s="20"/>
      <c r="F463" s="36"/>
      <c r="G463" s="36"/>
      <c r="H463" s="13"/>
      <c r="I463" s="10"/>
      <c r="J463" s="98"/>
    </row>
    <row r="464" spans="1:10" s="30" customFormat="1" ht="15" customHeight="1">
      <c r="A464" s="524" t="s">
        <v>189</v>
      </c>
      <c r="B464" s="524"/>
      <c r="C464" s="524"/>
      <c r="D464" s="196"/>
      <c r="E464" s="526"/>
      <c r="F464" s="528"/>
      <c r="G464" s="528"/>
      <c r="H464" s="526"/>
      <c r="I464" s="526"/>
      <c r="J464" s="98"/>
    </row>
    <row r="465" spans="1:10" s="30" customFormat="1" ht="1.5" customHeight="1">
      <c r="A465" s="524"/>
      <c r="B465" s="524"/>
      <c r="C465" s="524"/>
      <c r="D465" s="197"/>
      <c r="E465" s="527"/>
      <c r="F465" s="529"/>
      <c r="G465" s="529"/>
      <c r="H465" s="527"/>
      <c r="I465" s="527"/>
      <c r="J465" s="98"/>
    </row>
    <row r="466" spans="1:10" s="30" customFormat="1" ht="16.5" customHeight="1">
      <c r="A466" s="524" t="s">
        <v>200</v>
      </c>
      <c r="B466" s="524"/>
      <c r="C466" s="524"/>
      <c r="D466" s="197"/>
      <c r="E466" s="46"/>
      <c r="F466" s="47"/>
      <c r="G466" s="47"/>
      <c r="H466" s="46"/>
      <c r="I466" s="46"/>
      <c r="J466" s="98"/>
    </row>
    <row r="467" spans="1:10" s="30" customFormat="1" ht="18.75" customHeight="1">
      <c r="A467" s="524" t="s">
        <v>190</v>
      </c>
      <c r="B467" s="524"/>
      <c r="C467" s="524"/>
      <c r="D467" s="194"/>
      <c r="E467" s="20"/>
      <c r="F467" s="34">
        <f>E467</f>
        <v>0</v>
      </c>
      <c r="G467" s="49"/>
      <c r="H467" s="20"/>
      <c r="I467" s="10"/>
      <c r="J467" s="98"/>
    </row>
    <row r="468" spans="1:10" s="30" customFormat="1" ht="18.75" customHeight="1">
      <c r="A468" s="525" t="s">
        <v>191</v>
      </c>
      <c r="B468" s="525"/>
      <c r="C468" s="525"/>
      <c r="D468" s="195"/>
      <c r="E468" s="135">
        <f>E470+E471</f>
        <v>0</v>
      </c>
      <c r="F468" s="8">
        <f>F470+F471</f>
        <v>0</v>
      </c>
      <c r="G468" s="8">
        <f>G470+G471</f>
        <v>0</v>
      </c>
      <c r="H468" s="8">
        <f>H470+H471</f>
        <v>0</v>
      </c>
      <c r="I468" s="8">
        <f>I470+I471</f>
        <v>0</v>
      </c>
      <c r="J468" s="98"/>
    </row>
    <row r="469" spans="1:10" s="30" customFormat="1" hidden="1">
      <c r="A469" s="524" t="s">
        <v>21</v>
      </c>
      <c r="B469" s="524"/>
      <c r="C469" s="524"/>
      <c r="D469" s="194"/>
      <c r="E469" s="36"/>
      <c r="F469" s="36"/>
      <c r="G469" s="36"/>
      <c r="H469" s="36"/>
      <c r="I469" s="36"/>
      <c r="J469" s="98"/>
    </row>
    <row r="470" spans="1:10" s="30" customFormat="1" ht="29.25" hidden="1" customHeight="1">
      <c r="A470" s="524" t="s">
        <v>144</v>
      </c>
      <c r="B470" s="524"/>
      <c r="C470" s="524"/>
      <c r="D470" s="194"/>
      <c r="E470" s="36"/>
      <c r="F470" s="36"/>
      <c r="G470" s="36"/>
      <c r="H470" s="36"/>
      <c r="I470" s="36"/>
      <c r="J470" s="98"/>
    </row>
    <row r="471" spans="1:10" s="30" customFormat="1" ht="40.5" hidden="1" customHeight="1">
      <c r="A471" s="524" t="s">
        <v>145</v>
      </c>
      <c r="B471" s="524"/>
      <c r="C471" s="524"/>
      <c r="D471" s="194"/>
      <c r="E471" s="36"/>
      <c r="F471" s="36"/>
      <c r="G471" s="36"/>
      <c r="H471" s="36"/>
      <c r="I471" s="36"/>
      <c r="J471" s="98"/>
    </row>
    <row r="472" spans="1:10" s="51" customFormat="1" ht="15.75" customHeight="1">
      <c r="A472" s="525" t="s">
        <v>192</v>
      </c>
      <c r="B472" s="525"/>
      <c r="C472" s="525"/>
      <c r="D472" s="195"/>
      <c r="E472" s="52">
        <f>E474+E475+E476+E477</f>
        <v>0</v>
      </c>
      <c r="F472" s="12">
        <f>F474+F475+F476+F477</f>
        <v>0</v>
      </c>
      <c r="G472" s="12">
        <f>G474+G475+G476+G477</f>
        <v>0</v>
      </c>
      <c r="H472" s="12">
        <f>H474+H475+H476+H477</f>
        <v>0</v>
      </c>
      <c r="I472" s="12">
        <f>I474+I475+I476+I477</f>
        <v>0</v>
      </c>
      <c r="J472" s="98"/>
    </row>
    <row r="473" spans="1:10" s="30" customFormat="1" hidden="1">
      <c r="A473" s="524" t="s">
        <v>21</v>
      </c>
      <c r="B473" s="524"/>
      <c r="C473" s="524"/>
      <c r="D473" s="194"/>
      <c r="E473" s="38"/>
      <c r="F473" s="36"/>
      <c r="G473" s="36"/>
      <c r="H473" s="36"/>
      <c r="I473" s="36"/>
      <c r="J473" s="98"/>
    </row>
    <row r="474" spans="1:10" s="30" customFormat="1" ht="31.5" hidden="1" customHeight="1">
      <c r="A474" s="524" t="s">
        <v>147</v>
      </c>
      <c r="B474" s="524"/>
      <c r="C474" s="524"/>
      <c r="D474" s="194"/>
      <c r="E474" s="38"/>
      <c r="F474" s="36"/>
      <c r="G474" s="36"/>
      <c r="H474" s="13"/>
      <c r="I474" s="39"/>
      <c r="J474" s="98"/>
    </row>
    <row r="475" spans="1:10" s="30" customFormat="1" ht="31.5" hidden="1" customHeight="1">
      <c r="A475" s="524" t="s">
        <v>148</v>
      </c>
      <c r="B475" s="524"/>
      <c r="C475" s="524"/>
      <c r="D475" s="194"/>
      <c r="E475" s="38"/>
      <c r="F475" s="36"/>
      <c r="G475" s="36"/>
      <c r="H475" s="36"/>
      <c r="I475" s="39"/>
      <c r="J475" s="98"/>
    </row>
    <row r="476" spans="1:10" s="30" customFormat="1" ht="31.5" hidden="1" customHeight="1">
      <c r="A476" s="524" t="s">
        <v>149</v>
      </c>
      <c r="B476" s="524"/>
      <c r="C476" s="524"/>
      <c r="D476" s="194"/>
      <c r="E476" s="38"/>
      <c r="F476" s="36"/>
      <c r="G476" s="36"/>
      <c r="H476" s="36"/>
      <c r="I476" s="39"/>
      <c r="J476" s="98"/>
    </row>
    <row r="477" spans="1:10" s="30" customFormat="1" ht="38.25" hidden="1" customHeight="1">
      <c r="A477" s="524" t="s">
        <v>150</v>
      </c>
      <c r="B477" s="524"/>
      <c r="C477" s="524"/>
      <c r="D477" s="194"/>
      <c r="E477" s="38"/>
      <c r="F477" s="36"/>
      <c r="G477" s="36"/>
      <c r="H477" s="39"/>
      <c r="I477" s="39"/>
      <c r="J477" s="98"/>
    </row>
    <row r="478" spans="1:10" s="51" customFormat="1" ht="15" customHeight="1">
      <c r="A478" s="525" t="s">
        <v>197</v>
      </c>
      <c r="B478" s="525"/>
      <c r="C478" s="525"/>
      <c r="D478" s="195"/>
      <c r="E478" s="52"/>
      <c r="F478" s="41"/>
      <c r="G478" s="41"/>
      <c r="H478" s="41"/>
      <c r="I478" s="55"/>
      <c r="J478" s="98"/>
    </row>
    <row r="479" spans="1:10" s="30" customFormat="1" hidden="1">
      <c r="A479" s="524" t="s">
        <v>21</v>
      </c>
      <c r="B479" s="524"/>
      <c r="C479" s="524"/>
      <c r="D479" s="194"/>
      <c r="E479" s="36"/>
      <c r="F479" s="36"/>
      <c r="G479" s="36"/>
      <c r="H479" s="36"/>
      <c r="I479" s="36"/>
      <c r="J479" s="98"/>
    </row>
    <row r="480" spans="1:10" s="30" customFormat="1" ht="45" hidden="1" customHeight="1">
      <c r="A480" s="524" t="s">
        <v>152</v>
      </c>
      <c r="B480" s="524"/>
      <c r="C480" s="524"/>
      <c r="D480" s="194"/>
      <c r="E480" s="36"/>
      <c r="F480" s="36"/>
      <c r="G480" s="36"/>
      <c r="H480" s="36"/>
      <c r="I480" s="36"/>
      <c r="J480" s="98"/>
    </row>
    <row r="481" spans="1:10" s="30" customFormat="1" ht="36" hidden="1" customHeight="1">
      <c r="A481" s="524" t="s">
        <v>153</v>
      </c>
      <c r="B481" s="524"/>
      <c r="C481" s="524"/>
      <c r="D481" s="194"/>
      <c r="E481" s="36"/>
      <c r="F481" s="36"/>
      <c r="G481" s="36"/>
      <c r="H481" s="36"/>
      <c r="I481" s="36"/>
      <c r="J481" s="98"/>
    </row>
    <row r="482" spans="1:10" s="30" customFormat="1" ht="19.5" customHeight="1">
      <c r="A482" s="525" t="s">
        <v>154</v>
      </c>
      <c r="B482" s="525"/>
      <c r="C482" s="525"/>
      <c r="D482" s="195"/>
      <c r="E482" s="55"/>
      <c r="F482" s="55"/>
      <c r="G482" s="55"/>
      <c r="H482" s="55"/>
      <c r="I482" s="55"/>
      <c r="J482" s="98"/>
    </row>
    <row r="483" spans="1:10" s="51" customFormat="1" ht="30" customHeight="1">
      <c r="A483" s="538" t="s">
        <v>355</v>
      </c>
      <c r="B483" s="592"/>
      <c r="C483" s="593"/>
      <c r="D483" s="198" t="s">
        <v>356</v>
      </c>
      <c r="E483" s="78">
        <f>E484</f>
        <v>85000</v>
      </c>
      <c r="F483" s="79">
        <f>F484</f>
        <v>85000</v>
      </c>
      <c r="G483" s="79">
        <f>G484</f>
        <v>0</v>
      </c>
      <c r="H483" s="79">
        <f>H484</f>
        <v>110000</v>
      </c>
      <c r="I483" s="79">
        <f>I484</f>
        <v>110000</v>
      </c>
      <c r="J483" s="98"/>
    </row>
    <row r="484" spans="1:10" s="30" customFormat="1" ht="16.5" customHeight="1">
      <c r="A484" s="524" t="s">
        <v>184</v>
      </c>
      <c r="B484" s="524"/>
      <c r="C484" s="524"/>
      <c r="D484" s="194"/>
      <c r="E484" s="20">
        <f>E486+E491+E500+E504+E514</f>
        <v>85000</v>
      </c>
      <c r="F484" s="10">
        <f>F486+F491+F500+F504+F514</f>
        <v>85000</v>
      </c>
      <c r="G484" s="10">
        <f>G486+G491+G500+G504+G514</f>
        <v>0</v>
      </c>
      <c r="H484" s="10">
        <f>H486+H491+H500+H504+H514</f>
        <v>110000</v>
      </c>
      <c r="I484" s="10">
        <f>I486+I491+I500+I504+I514</f>
        <v>110000</v>
      </c>
      <c r="J484" s="98"/>
    </row>
    <row r="485" spans="1:10" s="30" customFormat="1" ht="16.5" customHeight="1">
      <c r="A485" s="524" t="s">
        <v>94</v>
      </c>
      <c r="B485" s="524"/>
      <c r="C485" s="524"/>
      <c r="D485" s="194"/>
      <c r="E485" s="20"/>
      <c r="F485" s="10"/>
      <c r="G485" s="10"/>
      <c r="H485" s="10"/>
      <c r="I485" s="10"/>
      <c r="J485" s="98"/>
    </row>
    <row r="486" spans="1:10" s="30" customFormat="1" ht="21" customHeight="1">
      <c r="A486" s="525" t="s">
        <v>198</v>
      </c>
      <c r="B486" s="525"/>
      <c r="C486" s="525"/>
      <c r="D486" s="195"/>
      <c r="E486" s="12">
        <f>E488+E489+E490</f>
        <v>0</v>
      </c>
      <c r="F486" s="12">
        <f>F488+F489+F490</f>
        <v>0</v>
      </c>
      <c r="G486" s="12">
        <f>G488+G489+G490</f>
        <v>0</v>
      </c>
      <c r="H486" s="12">
        <f>H488+H489+H490</f>
        <v>0</v>
      </c>
      <c r="I486" s="12">
        <f>I488+I489+I490</f>
        <v>0</v>
      </c>
      <c r="J486" s="98"/>
    </row>
    <row r="487" spans="1:10" s="30" customFormat="1" ht="15" customHeight="1">
      <c r="A487" s="524" t="s">
        <v>21</v>
      </c>
      <c r="B487" s="524"/>
      <c r="C487" s="524"/>
      <c r="D487" s="194"/>
      <c r="E487" s="31"/>
      <c r="F487" s="32"/>
      <c r="G487" s="32"/>
      <c r="H487" s="32"/>
      <c r="I487" s="32"/>
      <c r="J487" s="98"/>
    </row>
    <row r="488" spans="1:10" s="30" customFormat="1" ht="20.25" customHeight="1">
      <c r="A488" s="524" t="s">
        <v>134</v>
      </c>
      <c r="B488" s="524"/>
      <c r="C488" s="524"/>
      <c r="D488" s="194"/>
      <c r="E488" s="33"/>
      <c r="F488" s="32"/>
      <c r="G488" s="32"/>
      <c r="H488" s="33"/>
      <c r="I488" s="57"/>
      <c r="J488" s="98"/>
    </row>
    <row r="489" spans="1:10" s="30" customFormat="1" ht="18" customHeight="1">
      <c r="A489" s="524" t="s">
        <v>135</v>
      </c>
      <c r="B489" s="524"/>
      <c r="C489" s="524"/>
      <c r="D489" s="194"/>
      <c r="E489" s="20"/>
      <c r="F489" s="34"/>
      <c r="G489" s="49"/>
      <c r="H489" s="20"/>
      <c r="I489" s="40"/>
      <c r="J489" s="98"/>
    </row>
    <row r="490" spans="1:10" s="30" customFormat="1" ht="30.75" customHeight="1">
      <c r="A490" s="524" t="s">
        <v>136</v>
      </c>
      <c r="B490" s="524"/>
      <c r="C490" s="524"/>
      <c r="D490" s="194"/>
      <c r="E490" s="20"/>
      <c r="F490" s="36"/>
      <c r="G490" s="36"/>
      <c r="H490" s="13"/>
      <c r="I490" s="40"/>
      <c r="J490" s="98"/>
    </row>
    <row r="491" spans="1:10" s="30" customFormat="1" ht="21" customHeight="1">
      <c r="A491" s="525" t="s">
        <v>137</v>
      </c>
      <c r="B491" s="525"/>
      <c r="C491" s="525"/>
      <c r="D491" s="195"/>
      <c r="E491" s="8">
        <f>E493+E494+E495+E499+E498</f>
        <v>85000</v>
      </c>
      <c r="F491" s="8">
        <f>F493+F494+F495+F499+F498</f>
        <v>85000</v>
      </c>
      <c r="G491" s="8">
        <f>G493+G494+G495+G499+G498</f>
        <v>0</v>
      </c>
      <c r="H491" s="8">
        <f>H493+H494+H495+H499+H498</f>
        <v>110000</v>
      </c>
      <c r="I491" s="8">
        <f>I493+I494+I495+I499+I498</f>
        <v>110000</v>
      </c>
      <c r="J491" s="98"/>
    </row>
    <row r="492" spans="1:10" s="30" customFormat="1" ht="15.75" customHeight="1">
      <c r="A492" s="524" t="s">
        <v>185</v>
      </c>
      <c r="B492" s="524"/>
      <c r="C492" s="524"/>
      <c r="D492" s="194"/>
      <c r="E492" s="20"/>
      <c r="F492" s="36"/>
      <c r="G492" s="36"/>
      <c r="H492" s="13"/>
      <c r="I492" s="49"/>
      <c r="J492" s="98"/>
    </row>
    <row r="493" spans="1:10" s="30" customFormat="1" ht="17.25" customHeight="1">
      <c r="A493" s="524" t="s">
        <v>199</v>
      </c>
      <c r="B493" s="524"/>
      <c r="C493" s="524"/>
      <c r="D493" s="194"/>
      <c r="E493" s="20"/>
      <c r="F493" s="36"/>
      <c r="G493" s="36"/>
      <c r="H493" s="13"/>
      <c r="I493" s="10"/>
      <c r="J493" s="98"/>
    </row>
    <row r="494" spans="1:10" s="30" customFormat="1" ht="17.25" customHeight="1">
      <c r="A494" s="524" t="s">
        <v>187</v>
      </c>
      <c r="B494" s="524"/>
      <c r="C494" s="524"/>
      <c r="D494" s="194" t="s">
        <v>358</v>
      </c>
      <c r="E494" s="20">
        <f>F494</f>
        <v>85000</v>
      </c>
      <c r="F494" s="35">
        <f>110000-25000</f>
        <v>85000</v>
      </c>
      <c r="G494" s="36"/>
      <c r="H494" s="13">
        <v>110000</v>
      </c>
      <c r="I494" s="10">
        <v>110000</v>
      </c>
      <c r="J494" s="98"/>
    </row>
    <row r="495" spans="1:10" s="30" customFormat="1" ht="17.25" customHeight="1">
      <c r="A495" s="524" t="s">
        <v>188</v>
      </c>
      <c r="B495" s="524"/>
      <c r="C495" s="524"/>
      <c r="D495" s="194"/>
      <c r="E495" s="20"/>
      <c r="F495" s="36"/>
      <c r="G495" s="36"/>
      <c r="H495" s="13"/>
      <c r="I495" s="10"/>
      <c r="J495" s="98"/>
    </row>
    <row r="496" spans="1:10" s="30" customFormat="1" ht="15" customHeight="1">
      <c r="A496" s="524" t="s">
        <v>189</v>
      </c>
      <c r="B496" s="524"/>
      <c r="C496" s="524"/>
      <c r="D496" s="196"/>
      <c r="E496" s="526"/>
      <c r="F496" s="528"/>
      <c r="G496" s="528"/>
      <c r="H496" s="526"/>
      <c r="I496" s="526"/>
      <c r="J496" s="98"/>
    </row>
    <row r="497" spans="1:10" s="30" customFormat="1" ht="16.5" customHeight="1">
      <c r="A497" s="524"/>
      <c r="B497" s="524"/>
      <c r="C497" s="524"/>
      <c r="D497" s="197"/>
      <c r="E497" s="527"/>
      <c r="F497" s="529"/>
      <c r="G497" s="529"/>
      <c r="H497" s="527"/>
      <c r="I497" s="527"/>
      <c r="J497" s="98"/>
    </row>
    <row r="498" spans="1:10" s="30" customFormat="1" ht="16.5" customHeight="1">
      <c r="A498" s="524" t="s">
        <v>200</v>
      </c>
      <c r="B498" s="524"/>
      <c r="C498" s="524"/>
      <c r="D498" s="197"/>
      <c r="E498" s="46"/>
      <c r="F498" s="47"/>
      <c r="G498" s="47"/>
      <c r="H498" s="46"/>
      <c r="I498" s="46"/>
      <c r="J498" s="98"/>
    </row>
    <row r="499" spans="1:10" s="30" customFormat="1" ht="18.75" customHeight="1">
      <c r="A499" s="524" t="s">
        <v>190</v>
      </c>
      <c r="B499" s="524"/>
      <c r="C499" s="524"/>
      <c r="D499" s="194"/>
      <c r="E499" s="20"/>
      <c r="F499" s="34"/>
      <c r="G499" s="49"/>
      <c r="H499" s="20"/>
      <c r="I499" s="10"/>
      <c r="J499" s="98"/>
    </row>
    <row r="500" spans="1:10" s="30" customFormat="1" ht="18" customHeight="1">
      <c r="A500" s="525" t="s">
        <v>143</v>
      </c>
      <c r="B500" s="525"/>
      <c r="C500" s="525"/>
      <c r="D500" s="195"/>
      <c r="E500" s="8">
        <f>E502+E503</f>
        <v>0</v>
      </c>
      <c r="F500" s="8">
        <f>F502+F503</f>
        <v>0</v>
      </c>
      <c r="G500" s="8">
        <f>G502+G503</f>
        <v>0</v>
      </c>
      <c r="H500" s="8">
        <f>H502+H503</f>
        <v>0</v>
      </c>
      <c r="I500" s="8">
        <f>I502+I503</f>
        <v>0</v>
      </c>
      <c r="J500" s="98"/>
    </row>
    <row r="501" spans="1:10" s="30" customFormat="1" hidden="1">
      <c r="A501" s="524" t="s">
        <v>21</v>
      </c>
      <c r="B501" s="524"/>
      <c r="C501" s="524"/>
      <c r="D501" s="194"/>
      <c r="E501" s="36"/>
      <c r="F501" s="36"/>
      <c r="G501" s="36"/>
      <c r="H501" s="36"/>
      <c r="I501" s="36"/>
      <c r="J501" s="98"/>
    </row>
    <row r="502" spans="1:10" s="30" customFormat="1" ht="29.25" hidden="1" customHeight="1">
      <c r="A502" s="524" t="s">
        <v>144</v>
      </c>
      <c r="B502" s="524"/>
      <c r="C502" s="524"/>
      <c r="D502" s="194"/>
      <c r="E502" s="36"/>
      <c r="F502" s="36"/>
      <c r="G502" s="36"/>
      <c r="H502" s="36"/>
      <c r="I502" s="36"/>
      <c r="J502" s="98"/>
    </row>
    <row r="503" spans="1:10" s="30" customFormat="1" ht="40.5" hidden="1" customHeight="1">
      <c r="A503" s="524" t="s">
        <v>145</v>
      </c>
      <c r="B503" s="524"/>
      <c r="C503" s="524"/>
      <c r="D503" s="194"/>
      <c r="E503" s="36"/>
      <c r="F503" s="36"/>
      <c r="G503" s="36"/>
      <c r="H503" s="36"/>
      <c r="I503" s="36"/>
      <c r="J503" s="98"/>
    </row>
    <row r="504" spans="1:10" s="51" customFormat="1" ht="15" customHeight="1">
      <c r="A504" s="525" t="s">
        <v>192</v>
      </c>
      <c r="B504" s="525"/>
      <c r="C504" s="525"/>
      <c r="D504" s="195"/>
      <c r="E504" s="52">
        <f>E506+E507+E508+E509</f>
        <v>0</v>
      </c>
      <c r="F504" s="12">
        <f>F506+F507+F508+F509</f>
        <v>0</v>
      </c>
      <c r="G504" s="12">
        <f>G506+G507+G508+G509</f>
        <v>0</v>
      </c>
      <c r="H504" s="12">
        <f>H506+H507+H508+H509</f>
        <v>0</v>
      </c>
      <c r="I504" s="12">
        <f>I506+I507+I508+I509</f>
        <v>0</v>
      </c>
      <c r="J504" s="98"/>
    </row>
    <row r="505" spans="1:10" s="30" customFormat="1" hidden="1">
      <c r="A505" s="524" t="s">
        <v>21</v>
      </c>
      <c r="B505" s="524"/>
      <c r="C505" s="524"/>
      <c r="D505" s="194"/>
      <c r="E505" s="38"/>
      <c r="F505" s="36"/>
      <c r="G505" s="36"/>
      <c r="H505" s="36"/>
      <c r="I505" s="36"/>
      <c r="J505" s="98"/>
    </row>
    <row r="506" spans="1:10" s="30" customFormat="1" ht="31.5" hidden="1" customHeight="1">
      <c r="A506" s="524" t="s">
        <v>147</v>
      </c>
      <c r="B506" s="524"/>
      <c r="C506" s="524"/>
      <c r="D506" s="194"/>
      <c r="E506" s="38"/>
      <c r="F506" s="36"/>
      <c r="G506" s="36"/>
      <c r="H506" s="13"/>
      <c r="I506" s="39"/>
      <c r="J506" s="98"/>
    </row>
    <row r="507" spans="1:10" s="30" customFormat="1" ht="31.5" hidden="1" customHeight="1">
      <c r="A507" s="524" t="s">
        <v>148</v>
      </c>
      <c r="B507" s="524"/>
      <c r="C507" s="524"/>
      <c r="D507" s="194"/>
      <c r="E507" s="38"/>
      <c r="F507" s="36"/>
      <c r="G507" s="36"/>
      <c r="H507" s="36"/>
      <c r="I507" s="39"/>
      <c r="J507" s="98"/>
    </row>
    <row r="508" spans="1:10" s="30" customFormat="1" ht="31.5" hidden="1" customHeight="1">
      <c r="A508" s="524" t="s">
        <v>149</v>
      </c>
      <c r="B508" s="524"/>
      <c r="C508" s="524"/>
      <c r="D508" s="194"/>
      <c r="E508" s="38"/>
      <c r="F508" s="36"/>
      <c r="G508" s="36"/>
      <c r="H508" s="36"/>
      <c r="I508" s="39"/>
      <c r="J508" s="98"/>
    </row>
    <row r="509" spans="1:10" s="30" customFormat="1" ht="38.25" hidden="1" customHeight="1">
      <c r="A509" s="524" t="s">
        <v>150</v>
      </c>
      <c r="B509" s="524"/>
      <c r="C509" s="524"/>
      <c r="D509" s="194"/>
      <c r="E509" s="38"/>
      <c r="F509" s="36"/>
      <c r="G509" s="36"/>
      <c r="H509" s="39"/>
      <c r="I509" s="39"/>
      <c r="J509" s="98"/>
    </row>
    <row r="510" spans="1:10" s="51" customFormat="1" ht="19.5" customHeight="1">
      <c r="A510" s="525" t="s">
        <v>197</v>
      </c>
      <c r="B510" s="525"/>
      <c r="C510" s="525"/>
      <c r="D510" s="195"/>
      <c r="E510" s="52"/>
      <c r="F510" s="41"/>
      <c r="G510" s="41"/>
      <c r="H510" s="41"/>
      <c r="I510" s="55"/>
      <c r="J510" s="98"/>
    </row>
    <row r="511" spans="1:10" s="30" customFormat="1" hidden="1">
      <c r="A511" s="524" t="s">
        <v>21</v>
      </c>
      <c r="B511" s="524"/>
      <c r="C511" s="524"/>
      <c r="D511" s="194"/>
      <c r="E511" s="36"/>
      <c r="F511" s="36"/>
      <c r="G511" s="36"/>
      <c r="H511" s="36"/>
      <c r="I511" s="36"/>
      <c r="J511" s="98"/>
    </row>
    <row r="512" spans="1:10" s="30" customFormat="1" ht="45" hidden="1" customHeight="1">
      <c r="A512" s="524" t="s">
        <v>152</v>
      </c>
      <c r="B512" s="524"/>
      <c r="C512" s="524"/>
      <c r="D512" s="194"/>
      <c r="E512" s="36"/>
      <c r="F512" s="36"/>
      <c r="G512" s="36"/>
      <c r="H512" s="36"/>
      <c r="I512" s="36"/>
      <c r="J512" s="98"/>
    </row>
    <row r="513" spans="1:10" s="30" customFormat="1" ht="36" hidden="1" customHeight="1">
      <c r="A513" s="524" t="s">
        <v>153</v>
      </c>
      <c r="B513" s="524"/>
      <c r="C513" s="524"/>
      <c r="D513" s="194"/>
      <c r="E513" s="36"/>
      <c r="F513" s="36"/>
      <c r="G513" s="36"/>
      <c r="H513" s="36"/>
      <c r="I513" s="36"/>
      <c r="J513" s="98"/>
    </row>
    <row r="514" spans="1:10" s="30" customFormat="1" ht="21.75" customHeight="1">
      <c r="A514" s="525" t="s">
        <v>154</v>
      </c>
      <c r="B514" s="525"/>
      <c r="C514" s="525"/>
      <c r="D514" s="195"/>
      <c r="E514" s="55"/>
      <c r="F514" s="55"/>
      <c r="G514" s="55"/>
      <c r="H514" s="55"/>
      <c r="I514" s="55"/>
      <c r="J514" s="98"/>
    </row>
    <row r="515" spans="1:10" s="51" customFormat="1" ht="30" customHeight="1">
      <c r="A515" s="538" t="s">
        <v>359</v>
      </c>
      <c r="B515" s="592"/>
      <c r="C515" s="593"/>
      <c r="D515" s="198" t="s">
        <v>360</v>
      </c>
      <c r="E515" s="78">
        <f>E516</f>
        <v>3621092</v>
      </c>
      <c r="F515" s="79">
        <f>F516</f>
        <v>3621092</v>
      </c>
      <c r="G515" s="79">
        <f>G516</f>
        <v>0</v>
      </c>
      <c r="H515" s="79">
        <f>H516</f>
        <v>3621092</v>
      </c>
      <c r="I515" s="79">
        <f>I516</f>
        <v>3621092</v>
      </c>
      <c r="J515" s="98"/>
    </row>
    <row r="516" spans="1:10" s="30" customFormat="1" ht="16.5" customHeight="1">
      <c r="A516" s="524" t="s">
        <v>184</v>
      </c>
      <c r="B516" s="524"/>
      <c r="C516" s="524"/>
      <c r="D516" s="194"/>
      <c r="E516" s="20">
        <f>E518+E523+E532+E536+E546</f>
        <v>3621092</v>
      </c>
      <c r="F516" s="10">
        <f>F518+F523+F532+F536+F546</f>
        <v>3621092</v>
      </c>
      <c r="G516" s="10">
        <f>G518+G523+G532+G536+G546</f>
        <v>0</v>
      </c>
      <c r="H516" s="10">
        <f>H518+H523+H532+H536+H546</f>
        <v>3621092</v>
      </c>
      <c r="I516" s="10">
        <f>I518+I523+I532+I536+I546</f>
        <v>3621092</v>
      </c>
      <c r="J516" s="98"/>
    </row>
    <row r="517" spans="1:10" s="30" customFormat="1" ht="16.5" customHeight="1">
      <c r="A517" s="524" t="s">
        <v>94</v>
      </c>
      <c r="B517" s="524"/>
      <c r="C517" s="524"/>
      <c r="D517" s="194"/>
      <c r="E517" s="20"/>
      <c r="F517" s="10"/>
      <c r="G517" s="10"/>
      <c r="H517" s="10"/>
      <c r="I517" s="10"/>
      <c r="J517" s="98"/>
    </row>
    <row r="518" spans="1:10" s="30" customFormat="1" ht="17.25" customHeight="1">
      <c r="A518" s="525" t="s">
        <v>198</v>
      </c>
      <c r="B518" s="525"/>
      <c r="C518" s="525"/>
      <c r="D518" s="195"/>
      <c r="E518" s="12">
        <f>E520+E521+E522</f>
        <v>0</v>
      </c>
      <c r="F518" s="12">
        <f>F520+F521+F522</f>
        <v>0</v>
      </c>
      <c r="G518" s="12">
        <f>G520+G521+G522</f>
        <v>0</v>
      </c>
      <c r="H518" s="12">
        <f>H520+H521+H522</f>
        <v>0</v>
      </c>
      <c r="I518" s="12">
        <f>I520+I521+I522</f>
        <v>0</v>
      </c>
      <c r="J518" s="98"/>
    </row>
    <row r="519" spans="1:10" s="30" customFormat="1" ht="15" customHeight="1">
      <c r="A519" s="524" t="s">
        <v>21</v>
      </c>
      <c r="B519" s="524"/>
      <c r="C519" s="524"/>
      <c r="D519" s="194"/>
      <c r="E519" s="31"/>
      <c r="F519" s="32"/>
      <c r="G519" s="32"/>
      <c r="H519" s="32"/>
      <c r="I519" s="32"/>
      <c r="J519" s="98"/>
    </row>
    <row r="520" spans="1:10" s="30" customFormat="1" ht="20.25" customHeight="1">
      <c r="A520" s="524" t="s">
        <v>134</v>
      </c>
      <c r="B520" s="524"/>
      <c r="C520" s="524"/>
      <c r="D520" s="194"/>
      <c r="E520" s="33"/>
      <c r="F520" s="32"/>
      <c r="G520" s="32"/>
      <c r="H520" s="33"/>
      <c r="I520" s="57"/>
      <c r="J520" s="98"/>
    </row>
    <row r="521" spans="1:10" s="30" customFormat="1" ht="18" customHeight="1">
      <c r="A521" s="524" t="s">
        <v>135</v>
      </c>
      <c r="B521" s="524"/>
      <c r="C521" s="524"/>
      <c r="D521" s="194"/>
      <c r="E521" s="20"/>
      <c r="F521" s="49"/>
      <c r="G521" s="49"/>
      <c r="H521" s="20"/>
      <c r="I521" s="40"/>
      <c r="J521" s="98"/>
    </row>
    <row r="522" spans="1:10" s="30" customFormat="1" ht="30.75" customHeight="1">
      <c r="A522" s="524" t="s">
        <v>136</v>
      </c>
      <c r="B522" s="524"/>
      <c r="C522" s="524"/>
      <c r="D522" s="194"/>
      <c r="E522" s="20"/>
      <c r="F522" s="36"/>
      <c r="G522" s="36"/>
      <c r="H522" s="13"/>
      <c r="I522" s="40"/>
      <c r="J522" s="98"/>
    </row>
    <row r="523" spans="1:10" s="30" customFormat="1" ht="17.25" customHeight="1">
      <c r="A523" s="525" t="s">
        <v>137</v>
      </c>
      <c r="B523" s="525"/>
      <c r="C523" s="525"/>
      <c r="D523" s="195"/>
      <c r="E523" s="8">
        <f>E525+E526+E527+E531+E530</f>
        <v>3621092</v>
      </c>
      <c r="F523" s="8">
        <f>F525+F526+F527+F531+F530</f>
        <v>3621092</v>
      </c>
      <c r="G523" s="8">
        <f>G525+G526+G527+G531+G530</f>
        <v>0</v>
      </c>
      <c r="H523" s="8">
        <f>H525+H526+H527+H531+H530</f>
        <v>3621092</v>
      </c>
      <c r="I523" s="8">
        <f>I525+I526+I527+I531+I530</f>
        <v>3621092</v>
      </c>
      <c r="J523" s="98"/>
    </row>
    <row r="524" spans="1:10" s="30" customFormat="1" ht="15.75" customHeight="1">
      <c r="A524" s="524" t="s">
        <v>21</v>
      </c>
      <c r="B524" s="524"/>
      <c r="C524" s="524"/>
      <c r="D524" s="194"/>
      <c r="E524" s="20"/>
      <c r="F524" s="36"/>
      <c r="G524" s="36"/>
      <c r="H524" s="13"/>
      <c r="I524" s="49"/>
      <c r="J524" s="98"/>
    </row>
    <row r="525" spans="1:10" s="30" customFormat="1" ht="17.25" customHeight="1">
      <c r="A525" s="524" t="s">
        <v>199</v>
      </c>
      <c r="B525" s="524"/>
      <c r="C525" s="524"/>
      <c r="D525" s="194"/>
      <c r="E525" s="20"/>
      <c r="F525" s="36"/>
      <c r="G525" s="36"/>
      <c r="H525" s="13"/>
      <c r="I525" s="10"/>
      <c r="J525" s="98"/>
    </row>
    <row r="526" spans="1:10" s="30" customFormat="1" ht="17.25" customHeight="1">
      <c r="A526" s="524" t="s">
        <v>187</v>
      </c>
      <c r="B526" s="524"/>
      <c r="C526" s="524"/>
      <c r="D526" s="194"/>
      <c r="E526" s="20"/>
      <c r="F526" s="36"/>
      <c r="G526" s="36"/>
      <c r="H526" s="13"/>
      <c r="I526" s="10"/>
      <c r="J526" s="98"/>
    </row>
    <row r="527" spans="1:10" s="30" customFormat="1" ht="17.25" customHeight="1">
      <c r="A527" s="524" t="s">
        <v>188</v>
      </c>
      <c r="B527" s="524"/>
      <c r="C527" s="524"/>
      <c r="D527" s="194" t="s">
        <v>362</v>
      </c>
      <c r="E527" s="20">
        <f>F527</f>
        <v>3621092</v>
      </c>
      <c r="F527" s="35">
        <v>3621092</v>
      </c>
      <c r="G527" s="36"/>
      <c r="H527" s="35">
        <v>3621092</v>
      </c>
      <c r="I527" s="35">
        <v>3621092</v>
      </c>
      <c r="J527" s="98"/>
    </row>
    <row r="528" spans="1:10" s="30" customFormat="1" ht="15" customHeight="1">
      <c r="A528" s="524" t="s">
        <v>189</v>
      </c>
      <c r="B528" s="524"/>
      <c r="C528" s="524"/>
      <c r="D528" s="196"/>
      <c r="E528" s="526"/>
      <c r="F528" s="528"/>
      <c r="G528" s="528"/>
      <c r="H528" s="526"/>
      <c r="I528" s="526"/>
      <c r="J528" s="98"/>
    </row>
    <row r="529" spans="1:10" s="30" customFormat="1" ht="16.5" customHeight="1">
      <c r="A529" s="524"/>
      <c r="B529" s="524"/>
      <c r="C529" s="524"/>
      <c r="D529" s="197"/>
      <c r="E529" s="527"/>
      <c r="F529" s="529"/>
      <c r="G529" s="529"/>
      <c r="H529" s="527"/>
      <c r="I529" s="527"/>
      <c r="J529" s="98"/>
    </row>
    <row r="530" spans="1:10" s="30" customFormat="1" ht="16.5" customHeight="1">
      <c r="A530" s="524" t="s">
        <v>200</v>
      </c>
      <c r="B530" s="524"/>
      <c r="C530" s="524"/>
      <c r="D530" s="197"/>
      <c r="E530" s="46"/>
      <c r="F530" s="47"/>
      <c r="G530" s="47"/>
      <c r="H530" s="46"/>
      <c r="I530" s="46"/>
      <c r="J530" s="98"/>
    </row>
    <row r="531" spans="1:10" s="30" customFormat="1" ht="18.75" customHeight="1">
      <c r="A531" s="524" t="s">
        <v>190</v>
      </c>
      <c r="B531" s="524"/>
      <c r="C531" s="524"/>
      <c r="D531" s="194"/>
      <c r="E531" s="20"/>
      <c r="F531" s="34">
        <f>E531</f>
        <v>0</v>
      </c>
      <c r="G531" s="49"/>
      <c r="H531" s="20"/>
      <c r="I531" s="10"/>
      <c r="J531" s="98"/>
    </row>
    <row r="532" spans="1:10" s="30" customFormat="1" ht="18" customHeight="1">
      <c r="A532" s="525" t="s">
        <v>191</v>
      </c>
      <c r="B532" s="525"/>
      <c r="C532" s="525"/>
      <c r="D532" s="195"/>
      <c r="E532" s="8">
        <f>E534+E535</f>
        <v>0</v>
      </c>
      <c r="F532" s="8">
        <f>F534+F535</f>
        <v>0</v>
      </c>
      <c r="G532" s="8">
        <f>G534+G535</f>
        <v>0</v>
      </c>
      <c r="H532" s="8">
        <f>H534+H535</f>
        <v>0</v>
      </c>
      <c r="I532" s="8">
        <f>I534+I535</f>
        <v>0</v>
      </c>
      <c r="J532" s="98"/>
    </row>
    <row r="533" spans="1:10" s="30" customFormat="1" hidden="1">
      <c r="A533" s="524" t="s">
        <v>21</v>
      </c>
      <c r="B533" s="524"/>
      <c r="C533" s="524"/>
      <c r="D533" s="194"/>
      <c r="E533" s="36"/>
      <c r="F533" s="36"/>
      <c r="G533" s="36"/>
      <c r="H533" s="36"/>
      <c r="I533" s="36"/>
      <c r="J533" s="98"/>
    </row>
    <row r="534" spans="1:10" s="30" customFormat="1" ht="29.25" hidden="1" customHeight="1">
      <c r="A534" s="524" t="s">
        <v>144</v>
      </c>
      <c r="B534" s="524"/>
      <c r="C534" s="524"/>
      <c r="D534" s="194"/>
      <c r="E534" s="36"/>
      <c r="F534" s="36"/>
      <c r="G534" s="36"/>
      <c r="H534" s="36"/>
      <c r="I534" s="36"/>
      <c r="J534" s="98"/>
    </row>
    <row r="535" spans="1:10" s="30" customFormat="1" ht="40.5" hidden="1" customHeight="1">
      <c r="A535" s="524" t="s">
        <v>145</v>
      </c>
      <c r="B535" s="524"/>
      <c r="C535" s="524"/>
      <c r="D535" s="194"/>
      <c r="E535" s="36"/>
      <c r="F535" s="36"/>
      <c r="G535" s="36"/>
      <c r="H535" s="36"/>
      <c r="I535" s="36"/>
      <c r="J535" s="98"/>
    </row>
    <row r="536" spans="1:10" s="51" customFormat="1" ht="16.5" customHeight="1">
      <c r="A536" s="525" t="s">
        <v>192</v>
      </c>
      <c r="B536" s="525"/>
      <c r="C536" s="525"/>
      <c r="D536" s="195"/>
      <c r="E536" s="52">
        <f>E538+E539+E540+E541</f>
        <v>0</v>
      </c>
      <c r="F536" s="12">
        <f>F538+F539+F540+F541</f>
        <v>0</v>
      </c>
      <c r="G536" s="12">
        <f>G538+G539+G540+G541</f>
        <v>0</v>
      </c>
      <c r="H536" s="12">
        <f>H538+H539+H540+H541</f>
        <v>0</v>
      </c>
      <c r="I536" s="12">
        <f>I538+I539+I540+I541</f>
        <v>0</v>
      </c>
      <c r="J536" s="98"/>
    </row>
    <row r="537" spans="1:10" s="30" customFormat="1" hidden="1">
      <c r="A537" s="524" t="s">
        <v>21</v>
      </c>
      <c r="B537" s="524"/>
      <c r="C537" s="524"/>
      <c r="D537" s="194"/>
      <c r="E537" s="38"/>
      <c r="F537" s="36"/>
      <c r="G537" s="36"/>
      <c r="H537" s="36"/>
      <c r="I537" s="36"/>
      <c r="J537" s="98"/>
    </row>
    <row r="538" spans="1:10" s="30" customFormat="1" ht="15" hidden="1" customHeight="1">
      <c r="A538" s="524" t="s">
        <v>147</v>
      </c>
      <c r="B538" s="524"/>
      <c r="C538" s="524"/>
      <c r="D538" s="194"/>
      <c r="E538" s="38"/>
      <c r="F538" s="36"/>
      <c r="G538" s="36"/>
      <c r="H538" s="13"/>
      <c r="I538" s="39"/>
      <c r="J538" s="98"/>
    </row>
    <row r="539" spans="1:10" s="30" customFormat="1" ht="18.75" hidden="1" customHeight="1">
      <c r="A539" s="524" t="s">
        <v>148</v>
      </c>
      <c r="B539" s="524"/>
      <c r="C539" s="524"/>
      <c r="D539" s="194"/>
      <c r="E539" s="38"/>
      <c r="F539" s="36"/>
      <c r="G539" s="36"/>
      <c r="H539" s="36"/>
      <c r="I539" s="39"/>
      <c r="J539" s="98"/>
    </row>
    <row r="540" spans="1:10" s="30" customFormat="1" ht="19.5" hidden="1" customHeight="1">
      <c r="A540" s="524" t="s">
        <v>149</v>
      </c>
      <c r="B540" s="524"/>
      <c r="C540" s="524"/>
      <c r="D540" s="194"/>
      <c r="E540" s="38"/>
      <c r="F540" s="36"/>
      <c r="G540" s="36"/>
      <c r="H540" s="36"/>
      <c r="I540" s="39"/>
      <c r="J540" s="98"/>
    </row>
    <row r="541" spans="1:10" s="30" customFormat="1" ht="17.25" hidden="1" customHeight="1">
      <c r="A541" s="524" t="s">
        <v>150</v>
      </c>
      <c r="B541" s="524"/>
      <c r="C541" s="524"/>
      <c r="D541" s="194"/>
      <c r="E541" s="38"/>
      <c r="F541" s="36"/>
      <c r="G541" s="36"/>
      <c r="H541" s="39"/>
      <c r="I541" s="39"/>
      <c r="J541" s="98"/>
    </row>
    <row r="542" spans="1:10" s="51" customFormat="1" ht="18" customHeight="1">
      <c r="A542" s="525" t="s">
        <v>197</v>
      </c>
      <c r="B542" s="525"/>
      <c r="C542" s="525"/>
      <c r="D542" s="195"/>
      <c r="E542" s="52"/>
      <c r="F542" s="41"/>
      <c r="G542" s="41"/>
      <c r="H542" s="41"/>
      <c r="I542" s="55"/>
      <c r="J542" s="98"/>
    </row>
    <row r="543" spans="1:10" s="30" customFormat="1" hidden="1">
      <c r="A543" s="524" t="s">
        <v>21</v>
      </c>
      <c r="B543" s="524"/>
      <c r="C543" s="524"/>
      <c r="D543" s="194"/>
      <c r="E543" s="36"/>
      <c r="F543" s="36"/>
      <c r="G543" s="36"/>
      <c r="H543" s="36"/>
      <c r="I543" s="36"/>
      <c r="J543" s="98"/>
    </row>
    <row r="544" spans="1:10" s="30" customFormat="1" ht="45" hidden="1" customHeight="1">
      <c r="A544" s="524" t="s">
        <v>152</v>
      </c>
      <c r="B544" s="524"/>
      <c r="C544" s="524"/>
      <c r="D544" s="194"/>
      <c r="E544" s="36"/>
      <c r="F544" s="36"/>
      <c r="G544" s="36"/>
      <c r="H544" s="36"/>
      <c r="I544" s="36"/>
      <c r="J544" s="98"/>
    </row>
    <row r="545" spans="1:10" s="30" customFormat="1" ht="36" hidden="1" customHeight="1">
      <c r="A545" s="524" t="s">
        <v>153</v>
      </c>
      <c r="B545" s="524"/>
      <c r="C545" s="524"/>
      <c r="D545" s="194"/>
      <c r="E545" s="36"/>
      <c r="F545" s="36"/>
      <c r="G545" s="36"/>
      <c r="H545" s="36"/>
      <c r="I545" s="36"/>
      <c r="J545" s="98"/>
    </row>
    <row r="546" spans="1:10" s="30" customFormat="1" ht="18.75" customHeight="1">
      <c r="A546" s="525" t="s">
        <v>154</v>
      </c>
      <c r="B546" s="525"/>
      <c r="C546" s="525"/>
      <c r="D546" s="195"/>
      <c r="E546" s="55"/>
      <c r="F546" s="55"/>
      <c r="G546" s="55"/>
      <c r="H546" s="55"/>
      <c r="I546" s="55"/>
      <c r="J546" s="98"/>
    </row>
    <row r="547" spans="1:10" s="51" customFormat="1" ht="32.25" customHeight="1">
      <c r="A547" s="538" t="s">
        <v>361</v>
      </c>
      <c r="B547" s="592"/>
      <c r="C547" s="593"/>
      <c r="D547" s="198" t="s">
        <v>363</v>
      </c>
      <c r="E547" s="78">
        <f>E548</f>
        <v>2048688</v>
      </c>
      <c r="F547" s="79">
        <f>F548</f>
        <v>2048688</v>
      </c>
      <c r="G547" s="79">
        <f>G548</f>
        <v>0</v>
      </c>
      <c r="H547" s="79">
        <f>H548</f>
        <v>2025768</v>
      </c>
      <c r="I547" s="79">
        <f>I548</f>
        <v>2025768</v>
      </c>
      <c r="J547" s="98"/>
    </row>
    <row r="548" spans="1:10" s="30" customFormat="1" ht="25.5" customHeight="1">
      <c r="A548" s="524" t="s">
        <v>184</v>
      </c>
      <c r="B548" s="524"/>
      <c r="C548" s="524"/>
      <c r="D548" s="194"/>
      <c r="E548" s="20">
        <f>E550+E555+E564+E568+E578+E579</f>
        <v>2048688</v>
      </c>
      <c r="F548" s="20">
        <f>F550+F555+F564+F568+F578+F579</f>
        <v>2048688</v>
      </c>
      <c r="G548" s="10">
        <f>G550+G555+G564+G568+G578</f>
        <v>0</v>
      </c>
      <c r="H548" s="10">
        <f>H550+H555+H564+H568+H578</f>
        <v>2025768</v>
      </c>
      <c r="I548" s="10">
        <f>I550+I555+I564+I568+I578</f>
        <v>2025768</v>
      </c>
      <c r="J548" s="98"/>
    </row>
    <row r="549" spans="1:10" s="30" customFormat="1" ht="16.5" customHeight="1">
      <c r="A549" s="524" t="s">
        <v>94</v>
      </c>
      <c r="B549" s="524"/>
      <c r="C549" s="524"/>
      <c r="D549" s="194"/>
      <c r="E549" s="20"/>
      <c r="F549" s="10"/>
      <c r="G549" s="10"/>
      <c r="H549" s="10"/>
      <c r="I549" s="10"/>
      <c r="J549" s="98"/>
    </row>
    <row r="550" spans="1:10" s="30" customFormat="1" ht="20.25" customHeight="1">
      <c r="A550" s="525" t="s">
        <v>198</v>
      </c>
      <c r="B550" s="525"/>
      <c r="C550" s="525"/>
      <c r="D550" s="195"/>
      <c r="E550" s="12">
        <f>E552+E553+E554</f>
        <v>0</v>
      </c>
      <c r="F550" s="12">
        <f>F552+F553+F554</f>
        <v>0</v>
      </c>
      <c r="G550" s="12">
        <f>G552+G553+G554</f>
        <v>0</v>
      </c>
      <c r="H550" s="12">
        <f>H552+H553+H554</f>
        <v>0</v>
      </c>
      <c r="I550" s="12">
        <f>I552+I553+I554</f>
        <v>0</v>
      </c>
      <c r="J550" s="98"/>
    </row>
    <row r="551" spans="1:10" s="30" customFormat="1" ht="15" customHeight="1">
      <c r="A551" s="524" t="s">
        <v>21</v>
      </c>
      <c r="B551" s="524"/>
      <c r="C551" s="524"/>
      <c r="D551" s="194"/>
      <c r="E551" s="31"/>
      <c r="F551" s="32"/>
      <c r="G551" s="32"/>
      <c r="H551" s="32"/>
      <c r="I551" s="32"/>
      <c r="J551" s="98"/>
    </row>
    <row r="552" spans="1:10" s="30" customFormat="1" ht="20.25" customHeight="1">
      <c r="A552" s="524" t="s">
        <v>134</v>
      </c>
      <c r="B552" s="524"/>
      <c r="C552" s="524"/>
      <c r="D552" s="194"/>
      <c r="E552" s="33"/>
      <c r="F552" s="32"/>
      <c r="G552" s="32"/>
      <c r="H552" s="33"/>
      <c r="I552" s="57"/>
      <c r="J552" s="98"/>
    </row>
    <row r="553" spans="1:10" s="30" customFormat="1" ht="18" customHeight="1">
      <c r="A553" s="524" t="s">
        <v>135</v>
      </c>
      <c r="B553" s="524"/>
      <c r="C553" s="524"/>
      <c r="D553" s="194"/>
      <c r="E553" s="20"/>
      <c r="F553" s="34"/>
      <c r="G553" s="49"/>
      <c r="H553" s="20"/>
      <c r="I553" s="40"/>
      <c r="J553" s="98"/>
    </row>
    <row r="554" spans="1:10" s="30" customFormat="1" ht="30.75" customHeight="1">
      <c r="A554" s="524" t="s">
        <v>136</v>
      </c>
      <c r="B554" s="524"/>
      <c r="C554" s="524"/>
      <c r="D554" s="194"/>
      <c r="E554" s="20"/>
      <c r="F554" s="36"/>
      <c r="G554" s="36"/>
      <c r="H554" s="13"/>
      <c r="I554" s="40"/>
      <c r="J554" s="98"/>
    </row>
    <row r="555" spans="1:10" s="30" customFormat="1" ht="15" customHeight="1">
      <c r="A555" s="525" t="s">
        <v>137</v>
      </c>
      <c r="B555" s="525"/>
      <c r="C555" s="525"/>
      <c r="D555" s="195"/>
      <c r="E555" s="8">
        <f>E557+E558+E559+E563+E562</f>
        <v>2016288</v>
      </c>
      <c r="F555" s="8">
        <f>F557+F558+F559+F563+F562</f>
        <v>2016288</v>
      </c>
      <c r="G555" s="8">
        <f>G557+G558+G559+G563+G562</f>
        <v>0</v>
      </c>
      <c r="H555" s="8">
        <f>H557+H558+H559+H563+H562</f>
        <v>2024288</v>
      </c>
      <c r="I555" s="8">
        <f>I557+I558+I559+I563+I562</f>
        <v>2024288</v>
      </c>
      <c r="J555" s="98"/>
    </row>
    <row r="556" spans="1:10" s="30" customFormat="1" ht="15.75" customHeight="1">
      <c r="A556" s="524" t="s">
        <v>21</v>
      </c>
      <c r="B556" s="524"/>
      <c r="C556" s="524"/>
      <c r="D556" s="194"/>
      <c r="E556" s="20"/>
      <c r="F556" s="36"/>
      <c r="G556" s="36"/>
      <c r="H556" s="13"/>
      <c r="I556" s="49"/>
      <c r="J556" s="98"/>
    </row>
    <row r="557" spans="1:10" s="30" customFormat="1" ht="17.25" customHeight="1">
      <c r="A557" s="524" t="s">
        <v>138</v>
      </c>
      <c r="B557" s="524"/>
      <c r="C557" s="524"/>
      <c r="D557" s="194"/>
      <c r="E557" s="20"/>
      <c r="F557" s="36"/>
      <c r="G557" s="36"/>
      <c r="H557" s="13"/>
      <c r="I557" s="10"/>
      <c r="J557" s="98"/>
    </row>
    <row r="558" spans="1:10" s="30" customFormat="1" ht="17.25" customHeight="1">
      <c r="A558" s="524" t="s">
        <v>139</v>
      </c>
      <c r="B558" s="524"/>
      <c r="C558" s="524"/>
      <c r="D558" s="194"/>
      <c r="E558" s="20"/>
      <c r="F558" s="36"/>
      <c r="G558" s="36"/>
      <c r="H558" s="13"/>
      <c r="I558" s="10"/>
      <c r="J558" s="98"/>
    </row>
    <row r="559" spans="1:10" s="30" customFormat="1" ht="17.25" customHeight="1">
      <c r="A559" s="524" t="s">
        <v>140</v>
      </c>
      <c r="B559" s="524"/>
      <c r="C559" s="524"/>
      <c r="D559" s="194"/>
      <c r="E559" s="20"/>
      <c r="F559" s="35"/>
      <c r="G559" s="36"/>
      <c r="H559" s="20"/>
      <c r="I559" s="20"/>
      <c r="J559" s="98"/>
    </row>
    <row r="560" spans="1:10" s="30" customFormat="1" ht="15" customHeight="1">
      <c r="A560" s="524" t="s">
        <v>141</v>
      </c>
      <c r="B560" s="524"/>
      <c r="C560" s="524"/>
      <c r="D560" s="196"/>
      <c r="E560" s="526"/>
      <c r="F560" s="528"/>
      <c r="G560" s="528"/>
      <c r="H560" s="526"/>
      <c r="I560" s="526"/>
      <c r="J560" s="98"/>
    </row>
    <row r="561" spans="1:10" s="30" customFormat="1" ht="0.75" customHeight="1">
      <c r="A561" s="524"/>
      <c r="B561" s="524"/>
      <c r="C561" s="524"/>
      <c r="D561" s="197"/>
      <c r="E561" s="527"/>
      <c r="F561" s="529"/>
      <c r="G561" s="529"/>
      <c r="H561" s="527"/>
      <c r="I561" s="527"/>
      <c r="J561" s="98"/>
    </row>
    <row r="562" spans="1:10" s="30" customFormat="1" ht="16.5" customHeight="1">
      <c r="A562" s="524" t="s">
        <v>108</v>
      </c>
      <c r="B562" s="524"/>
      <c r="C562" s="524"/>
      <c r="D562" s="197" t="s">
        <v>364</v>
      </c>
      <c r="E562" s="46">
        <f>F562</f>
        <v>609400</v>
      </c>
      <c r="F562" s="47">
        <f>617400-8000</f>
        <v>609400</v>
      </c>
      <c r="G562" s="47"/>
      <c r="H562" s="182">
        <v>617400</v>
      </c>
      <c r="I562" s="182">
        <v>617400</v>
      </c>
      <c r="J562" s="98"/>
    </row>
    <row r="563" spans="1:10" s="30" customFormat="1" ht="18.75" customHeight="1">
      <c r="A563" s="524" t="s">
        <v>142</v>
      </c>
      <c r="B563" s="524"/>
      <c r="C563" s="524"/>
      <c r="D563" s="197" t="s">
        <v>364</v>
      </c>
      <c r="E563" s="20">
        <f>F563</f>
        <v>1406888</v>
      </c>
      <c r="F563" s="34">
        <f>1406888</f>
        <v>1406888</v>
      </c>
      <c r="G563" s="49"/>
      <c r="H563" s="20">
        <v>1406888</v>
      </c>
      <c r="I563" s="10">
        <v>1406888</v>
      </c>
      <c r="J563" s="98"/>
    </row>
    <row r="564" spans="1:10" s="30" customFormat="1" ht="19.5" customHeight="1">
      <c r="A564" s="525" t="s">
        <v>191</v>
      </c>
      <c r="B564" s="525"/>
      <c r="C564" s="525"/>
      <c r="D564" s="195"/>
      <c r="E564" s="8">
        <f>E566+E567</f>
        <v>0</v>
      </c>
      <c r="F564" s="8">
        <f>F566+F567</f>
        <v>0</v>
      </c>
      <c r="G564" s="8">
        <f>G566+G567</f>
        <v>0</v>
      </c>
      <c r="H564" s="8">
        <f>H566+H567</f>
        <v>0</v>
      </c>
      <c r="I564" s="8">
        <f>I566+I567</f>
        <v>0</v>
      </c>
      <c r="J564" s="98"/>
    </row>
    <row r="565" spans="1:10" s="30" customFormat="1">
      <c r="A565" s="524" t="s">
        <v>21</v>
      </c>
      <c r="B565" s="524"/>
      <c r="C565" s="524"/>
      <c r="D565" s="194"/>
      <c r="E565" s="36"/>
      <c r="F565" s="36"/>
      <c r="G565" s="36"/>
      <c r="H565" s="36"/>
      <c r="I565" s="36"/>
      <c r="J565" s="98"/>
    </row>
    <row r="566" spans="1:10" s="30" customFormat="1" ht="29.25" customHeight="1">
      <c r="A566" s="524" t="s">
        <v>144</v>
      </c>
      <c r="B566" s="524"/>
      <c r="C566" s="524"/>
      <c r="D566" s="194"/>
      <c r="E566" s="36"/>
      <c r="F566" s="36"/>
      <c r="G566" s="36"/>
      <c r="H566" s="36"/>
      <c r="I566" s="36"/>
      <c r="J566" s="98"/>
    </row>
    <row r="567" spans="1:10" s="30" customFormat="1" ht="40.5" customHeight="1">
      <c r="A567" s="524" t="s">
        <v>145</v>
      </c>
      <c r="B567" s="524"/>
      <c r="C567" s="524"/>
      <c r="D567" s="194"/>
      <c r="E567" s="36"/>
      <c r="F567" s="36"/>
      <c r="G567" s="36"/>
      <c r="H567" s="36"/>
      <c r="I567" s="36"/>
      <c r="J567" s="98"/>
    </row>
    <row r="568" spans="1:10" s="51" customFormat="1" ht="15.75" customHeight="1">
      <c r="A568" s="525" t="s">
        <v>192</v>
      </c>
      <c r="B568" s="525"/>
      <c r="C568" s="525"/>
      <c r="D568" s="195"/>
      <c r="E568" s="52">
        <f>E570+E571+E572+E573</f>
        <v>0</v>
      </c>
      <c r="F568" s="12">
        <f>F570+F571+F572+F573</f>
        <v>0</v>
      </c>
      <c r="G568" s="12">
        <f>G570+G571+G572+G573</f>
        <v>0</v>
      </c>
      <c r="H568" s="12">
        <f>H570+H571+H572+H573</f>
        <v>0</v>
      </c>
      <c r="I568" s="12">
        <f>I570+I571+I572+I573</f>
        <v>0</v>
      </c>
      <c r="J568" s="98"/>
    </row>
    <row r="569" spans="1:10" s="30" customFormat="1" hidden="1">
      <c r="A569" s="524" t="s">
        <v>21</v>
      </c>
      <c r="B569" s="524"/>
      <c r="C569" s="524"/>
      <c r="D569" s="194"/>
      <c r="E569" s="38"/>
      <c r="F569" s="36"/>
      <c r="G569" s="36"/>
      <c r="H569" s="36"/>
      <c r="I569" s="36"/>
      <c r="J569" s="98"/>
    </row>
    <row r="570" spans="1:10" s="30" customFormat="1" ht="31.5" hidden="1" customHeight="1">
      <c r="A570" s="524" t="s">
        <v>147</v>
      </c>
      <c r="B570" s="524"/>
      <c r="C570" s="524"/>
      <c r="D570" s="194"/>
      <c r="E570" s="38"/>
      <c r="F570" s="36"/>
      <c r="G570" s="36"/>
      <c r="H570" s="13"/>
      <c r="I570" s="39"/>
      <c r="J570" s="98"/>
    </row>
    <row r="571" spans="1:10" s="30" customFormat="1" ht="31.5" hidden="1" customHeight="1">
      <c r="A571" s="524" t="s">
        <v>148</v>
      </c>
      <c r="B571" s="524"/>
      <c r="C571" s="524"/>
      <c r="D571" s="194"/>
      <c r="E571" s="38"/>
      <c r="F571" s="36"/>
      <c r="G571" s="36"/>
      <c r="H571" s="36"/>
      <c r="I571" s="39"/>
      <c r="J571" s="98"/>
    </row>
    <row r="572" spans="1:10" s="30" customFormat="1" ht="31.5" hidden="1" customHeight="1">
      <c r="A572" s="524" t="s">
        <v>149</v>
      </c>
      <c r="B572" s="524"/>
      <c r="C572" s="524"/>
      <c r="D572" s="194"/>
      <c r="E572" s="38"/>
      <c r="F572" s="36"/>
      <c r="G572" s="36"/>
      <c r="H572" s="36"/>
      <c r="I572" s="39"/>
      <c r="J572" s="98"/>
    </row>
    <row r="573" spans="1:10" s="30" customFormat="1" ht="37.5" hidden="1" customHeight="1">
      <c r="A573" s="524" t="s">
        <v>150</v>
      </c>
      <c r="B573" s="524"/>
      <c r="C573" s="524"/>
      <c r="D573" s="194"/>
      <c r="E573" s="38"/>
      <c r="F573" s="36"/>
      <c r="G573" s="36"/>
      <c r="H573" s="39"/>
      <c r="I573" s="39"/>
      <c r="J573" s="98"/>
    </row>
    <row r="574" spans="1:10" s="51" customFormat="1" ht="18" customHeight="1">
      <c r="A574" s="525" t="s">
        <v>197</v>
      </c>
      <c r="B574" s="525"/>
      <c r="C574" s="525"/>
      <c r="D574" s="195"/>
      <c r="E574" s="52"/>
      <c r="F574" s="41"/>
      <c r="G574" s="41"/>
      <c r="H574" s="41"/>
      <c r="I574" s="55"/>
      <c r="J574" s="98"/>
    </row>
    <row r="575" spans="1:10" s="30" customFormat="1" ht="0.75" customHeight="1">
      <c r="A575" s="524" t="s">
        <v>21</v>
      </c>
      <c r="B575" s="524"/>
      <c r="C575" s="524"/>
      <c r="D575" s="194"/>
      <c r="E575" s="36"/>
      <c r="F575" s="36"/>
      <c r="G575" s="36"/>
      <c r="H575" s="36"/>
      <c r="I575" s="36"/>
      <c r="J575" s="98"/>
    </row>
    <row r="576" spans="1:10" s="30" customFormat="1" ht="45" hidden="1" customHeight="1">
      <c r="A576" s="524" t="s">
        <v>152</v>
      </c>
      <c r="B576" s="524"/>
      <c r="C576" s="524"/>
      <c r="D576" s="194"/>
      <c r="E576" s="36"/>
      <c r="F576" s="36"/>
      <c r="G576" s="36"/>
      <c r="H576" s="36"/>
      <c r="I576" s="36"/>
      <c r="J576" s="98"/>
    </row>
    <row r="577" spans="1:10" s="30" customFormat="1" ht="36" hidden="1" customHeight="1">
      <c r="A577" s="524" t="s">
        <v>153</v>
      </c>
      <c r="B577" s="524"/>
      <c r="C577" s="524"/>
      <c r="D577" s="194"/>
      <c r="E577" s="36"/>
      <c r="F577" s="36"/>
      <c r="G577" s="36"/>
      <c r="H577" s="36"/>
      <c r="I577" s="36"/>
      <c r="J577" s="98"/>
    </row>
    <row r="578" spans="1:10" s="30" customFormat="1" ht="17.25" customHeight="1">
      <c r="A578" s="525" t="s">
        <v>365</v>
      </c>
      <c r="B578" s="525"/>
      <c r="C578" s="525"/>
      <c r="D578" s="195" t="s">
        <v>414</v>
      </c>
      <c r="E578" s="55">
        <v>1480</v>
      </c>
      <c r="F578" s="55">
        <v>1480</v>
      </c>
      <c r="G578" s="55"/>
      <c r="H578" s="55">
        <v>1480</v>
      </c>
      <c r="I578" s="55">
        <v>1480</v>
      </c>
      <c r="J578" s="98"/>
    </row>
    <row r="579" spans="1:10" s="30" customFormat="1" ht="17.25" customHeight="1">
      <c r="A579" s="525" t="s">
        <v>365</v>
      </c>
      <c r="B579" s="525"/>
      <c r="C579" s="525"/>
      <c r="D579" s="195" t="s">
        <v>695</v>
      </c>
      <c r="E579" s="55">
        <f>920+30000</f>
        <v>30920</v>
      </c>
      <c r="F579" s="55">
        <f>920+30000</f>
        <v>30920</v>
      </c>
      <c r="G579" s="55"/>
      <c r="H579" s="55">
        <v>920</v>
      </c>
      <c r="I579" s="55">
        <v>920</v>
      </c>
      <c r="J579" s="98"/>
    </row>
    <row r="580" spans="1:10" s="51" customFormat="1" ht="57" customHeight="1">
      <c r="A580" s="538" t="s">
        <v>366</v>
      </c>
      <c r="B580" s="592"/>
      <c r="C580" s="593"/>
      <c r="D580" s="198" t="s">
        <v>367</v>
      </c>
      <c r="E580" s="78">
        <f>E581</f>
        <v>325000</v>
      </c>
      <c r="F580" s="79">
        <f>F581</f>
        <v>325000</v>
      </c>
      <c r="G580" s="79">
        <f>G581</f>
        <v>0</v>
      </c>
      <c r="H580" s="79">
        <f>H581</f>
        <v>325000</v>
      </c>
      <c r="I580" s="79">
        <f>I581</f>
        <v>325000</v>
      </c>
      <c r="J580" s="98"/>
    </row>
    <row r="581" spans="1:10" s="30" customFormat="1" ht="25.5" customHeight="1">
      <c r="A581" s="524" t="s">
        <v>184</v>
      </c>
      <c r="B581" s="524"/>
      <c r="C581" s="524"/>
      <c r="D581" s="194"/>
      <c r="E581" s="20">
        <f>E583+E588+E597+E601+E611</f>
        <v>325000</v>
      </c>
      <c r="F581" s="10">
        <f>F583+F588+F597+F601+F611</f>
        <v>325000</v>
      </c>
      <c r="G581" s="10">
        <f>G583+G588+G597+G601+G611</f>
        <v>0</v>
      </c>
      <c r="H581" s="10">
        <f>H583+H588+H597+H601+H611</f>
        <v>325000</v>
      </c>
      <c r="I581" s="10">
        <f>I583+I588+I597+I601+I611</f>
        <v>325000</v>
      </c>
      <c r="J581" s="98"/>
    </row>
    <row r="582" spans="1:10" s="30" customFormat="1" ht="16.5" customHeight="1">
      <c r="A582" s="524" t="s">
        <v>94</v>
      </c>
      <c r="B582" s="524"/>
      <c r="C582" s="524"/>
      <c r="D582" s="194"/>
      <c r="E582" s="20"/>
      <c r="F582" s="10"/>
      <c r="G582" s="10"/>
      <c r="H582" s="10"/>
      <c r="I582" s="10"/>
      <c r="J582" s="98"/>
    </row>
    <row r="583" spans="1:10" s="30" customFormat="1" ht="20.25" customHeight="1">
      <c r="A583" s="525" t="s">
        <v>198</v>
      </c>
      <c r="B583" s="525"/>
      <c r="C583" s="525"/>
      <c r="D583" s="195"/>
      <c r="E583" s="12">
        <f>E585+E586+E587</f>
        <v>0</v>
      </c>
      <c r="F583" s="12">
        <f>F585+F586+F587</f>
        <v>0</v>
      </c>
      <c r="G583" s="12">
        <f>G585+G586+G587</f>
        <v>0</v>
      </c>
      <c r="H583" s="12">
        <f>H585+H586+H587</f>
        <v>0</v>
      </c>
      <c r="I583" s="12">
        <f>I585+I586+I587</f>
        <v>0</v>
      </c>
      <c r="J583" s="98"/>
    </row>
    <row r="584" spans="1:10" s="30" customFormat="1" ht="1.5" customHeight="1">
      <c r="A584" s="524" t="s">
        <v>21</v>
      </c>
      <c r="B584" s="524"/>
      <c r="C584" s="524"/>
      <c r="D584" s="194"/>
      <c r="E584" s="31"/>
      <c r="F584" s="32"/>
      <c r="G584" s="32"/>
      <c r="H584" s="32"/>
      <c r="I584" s="32"/>
      <c r="J584" s="98"/>
    </row>
    <row r="585" spans="1:10" s="30" customFormat="1" ht="20.25" hidden="1" customHeight="1">
      <c r="A585" s="524" t="s">
        <v>134</v>
      </c>
      <c r="B585" s="524"/>
      <c r="C585" s="524"/>
      <c r="D585" s="194"/>
      <c r="E585" s="33"/>
      <c r="F585" s="32"/>
      <c r="G585" s="32"/>
      <c r="H585" s="33"/>
      <c r="I585" s="57"/>
      <c r="J585" s="98"/>
    </row>
    <row r="586" spans="1:10" s="30" customFormat="1" ht="18" hidden="1" customHeight="1">
      <c r="A586" s="524" t="s">
        <v>135</v>
      </c>
      <c r="B586" s="524"/>
      <c r="C586" s="524"/>
      <c r="D586" s="194"/>
      <c r="E586" s="20"/>
      <c r="F586" s="49"/>
      <c r="G586" s="49"/>
      <c r="H586" s="20"/>
      <c r="I586" s="40"/>
      <c r="J586" s="98"/>
    </row>
    <row r="587" spans="1:10" s="30" customFormat="1" ht="20.25" hidden="1" customHeight="1">
      <c r="A587" s="524" t="s">
        <v>136</v>
      </c>
      <c r="B587" s="524"/>
      <c r="C587" s="524"/>
      <c r="D587" s="194"/>
      <c r="E587" s="20"/>
      <c r="F587" s="36"/>
      <c r="G587" s="36"/>
      <c r="H587" s="13"/>
      <c r="I587" s="40"/>
      <c r="J587" s="98"/>
    </row>
    <row r="588" spans="1:10" s="30" customFormat="1" ht="21.75" customHeight="1">
      <c r="A588" s="525" t="s">
        <v>137</v>
      </c>
      <c r="B588" s="525"/>
      <c r="C588" s="525"/>
      <c r="D588" s="195"/>
      <c r="E588" s="8">
        <f>E590+E591+E592+E596+E595</f>
        <v>0</v>
      </c>
      <c r="F588" s="8">
        <f>F590+F591+F592+F596+F595</f>
        <v>0</v>
      </c>
      <c r="G588" s="8">
        <f>G590+G591+G592+G596+G595</f>
        <v>0</v>
      </c>
      <c r="H588" s="8">
        <f>H590+H591+H592+H596+H595</f>
        <v>0</v>
      </c>
      <c r="I588" s="8">
        <f>I590+I591+I592+I596+I595</f>
        <v>0</v>
      </c>
      <c r="J588" s="98"/>
    </row>
    <row r="589" spans="1:10" s="30" customFormat="1" ht="15.75" hidden="1" customHeight="1">
      <c r="A589" s="524" t="s">
        <v>21</v>
      </c>
      <c r="B589" s="524"/>
      <c r="C589" s="524"/>
      <c r="D589" s="194"/>
      <c r="E589" s="20"/>
      <c r="F589" s="36"/>
      <c r="G589" s="36"/>
      <c r="H589" s="13"/>
      <c r="I589" s="49"/>
      <c r="J589" s="98"/>
    </row>
    <row r="590" spans="1:10" s="30" customFormat="1" ht="17.25" hidden="1" customHeight="1">
      <c r="A590" s="524" t="s">
        <v>138</v>
      </c>
      <c r="B590" s="524"/>
      <c r="C590" s="524"/>
      <c r="D590" s="194"/>
      <c r="E590" s="20"/>
      <c r="F590" s="36"/>
      <c r="G590" s="36"/>
      <c r="H590" s="13"/>
      <c r="I590" s="10"/>
      <c r="J590" s="98"/>
    </row>
    <row r="591" spans="1:10" s="30" customFormat="1" ht="17.25" hidden="1" customHeight="1">
      <c r="A591" s="524" t="s">
        <v>139</v>
      </c>
      <c r="B591" s="524"/>
      <c r="C591" s="524"/>
      <c r="D591" s="194"/>
      <c r="E591" s="20"/>
      <c r="F591" s="36"/>
      <c r="G591" s="36"/>
      <c r="H591" s="13"/>
      <c r="I591" s="10"/>
      <c r="J591" s="98"/>
    </row>
    <row r="592" spans="1:10" s="30" customFormat="1" ht="17.25" hidden="1" customHeight="1">
      <c r="A592" s="524" t="s">
        <v>140</v>
      </c>
      <c r="B592" s="524"/>
      <c r="C592" s="524"/>
      <c r="D592" s="194"/>
      <c r="E592" s="20"/>
      <c r="F592" s="35"/>
      <c r="G592" s="36"/>
      <c r="H592" s="20"/>
      <c r="I592" s="20"/>
      <c r="J592" s="98"/>
    </row>
    <row r="593" spans="1:10" s="30" customFormat="1" ht="15" hidden="1" customHeight="1">
      <c r="A593" s="524" t="s">
        <v>141</v>
      </c>
      <c r="B593" s="524"/>
      <c r="C593" s="524"/>
      <c r="D593" s="196"/>
      <c r="E593" s="526"/>
      <c r="F593" s="528"/>
      <c r="G593" s="528"/>
      <c r="H593" s="526"/>
      <c r="I593" s="526"/>
      <c r="J593" s="98"/>
    </row>
    <row r="594" spans="1:10" s="30" customFormat="1" ht="2.25" hidden="1" customHeight="1">
      <c r="A594" s="524"/>
      <c r="B594" s="524"/>
      <c r="C594" s="524"/>
      <c r="D594" s="197"/>
      <c r="E594" s="527"/>
      <c r="F594" s="529"/>
      <c r="G594" s="529"/>
      <c r="H594" s="527"/>
      <c r="I594" s="527"/>
      <c r="J594" s="98"/>
    </row>
    <row r="595" spans="1:10" s="30" customFormat="1" ht="16.5" hidden="1" customHeight="1">
      <c r="A595" s="524" t="s">
        <v>108</v>
      </c>
      <c r="B595" s="524"/>
      <c r="C595" s="524"/>
      <c r="D595" s="197"/>
      <c r="E595" s="46"/>
      <c r="F595" s="47"/>
      <c r="G595" s="47"/>
      <c r="H595" s="46"/>
      <c r="I595" s="46"/>
      <c r="J595" s="98"/>
    </row>
    <row r="596" spans="1:10" s="30" customFormat="1" ht="18.75" hidden="1" customHeight="1">
      <c r="A596" s="524" t="s">
        <v>142</v>
      </c>
      <c r="B596" s="524"/>
      <c r="C596" s="524"/>
      <c r="D596" s="194"/>
      <c r="E596" s="20"/>
      <c r="F596" s="34">
        <f>E596</f>
        <v>0</v>
      </c>
      <c r="G596" s="49"/>
      <c r="H596" s="20"/>
      <c r="I596" s="10"/>
      <c r="J596" s="98"/>
    </row>
    <row r="597" spans="1:10" s="30" customFormat="1" ht="18.75" customHeight="1">
      <c r="A597" s="525" t="s">
        <v>191</v>
      </c>
      <c r="B597" s="525"/>
      <c r="C597" s="525"/>
      <c r="D597" s="195"/>
      <c r="E597" s="8">
        <f>E599+E600</f>
        <v>0</v>
      </c>
      <c r="F597" s="8">
        <f>F599+F600</f>
        <v>0</v>
      </c>
      <c r="G597" s="8">
        <f>G599+G600</f>
        <v>0</v>
      </c>
      <c r="H597" s="8">
        <f>H599+H600</f>
        <v>0</v>
      </c>
      <c r="I597" s="8">
        <f>I599+I600</f>
        <v>0</v>
      </c>
      <c r="J597" s="98"/>
    </row>
    <row r="598" spans="1:10" s="30" customFormat="1" ht="2.25" hidden="1" customHeight="1">
      <c r="A598" s="524" t="s">
        <v>21</v>
      </c>
      <c r="B598" s="524"/>
      <c r="C598" s="524"/>
      <c r="D598" s="194"/>
      <c r="E598" s="36"/>
      <c r="F598" s="36"/>
      <c r="G598" s="36"/>
      <c r="H598" s="36"/>
      <c r="I598" s="36"/>
      <c r="J598" s="98"/>
    </row>
    <row r="599" spans="1:10" s="30" customFormat="1" ht="19.5" hidden="1" customHeight="1">
      <c r="A599" s="524" t="s">
        <v>144</v>
      </c>
      <c r="B599" s="524"/>
      <c r="C599" s="524"/>
      <c r="D599" s="194"/>
      <c r="E599" s="36"/>
      <c r="F599" s="36"/>
      <c r="G599" s="36"/>
      <c r="H599" s="36"/>
      <c r="I599" s="36"/>
      <c r="J599" s="98"/>
    </row>
    <row r="600" spans="1:10" s="30" customFormat="1" ht="34.5" hidden="1" customHeight="1">
      <c r="A600" s="524" t="s">
        <v>145</v>
      </c>
      <c r="B600" s="524"/>
      <c r="C600" s="524"/>
      <c r="D600" s="194"/>
      <c r="E600" s="36"/>
      <c r="F600" s="36"/>
      <c r="G600" s="36"/>
      <c r="H600" s="36"/>
      <c r="I600" s="36"/>
      <c r="J600" s="98"/>
    </row>
    <row r="601" spans="1:10" s="51" customFormat="1" ht="20.25" customHeight="1">
      <c r="A601" s="525" t="s">
        <v>192</v>
      </c>
      <c r="B601" s="525"/>
      <c r="C601" s="525"/>
      <c r="D601" s="195"/>
      <c r="E601" s="52">
        <f>E603+E604+E605+E606</f>
        <v>325000</v>
      </c>
      <c r="F601" s="12">
        <f>F603+F604+F605+F606</f>
        <v>325000</v>
      </c>
      <c r="G601" s="12">
        <f>G603+G604+G605+G606</f>
        <v>0</v>
      </c>
      <c r="H601" s="12">
        <f>H603+H604+H605+H606</f>
        <v>325000</v>
      </c>
      <c r="I601" s="12">
        <f>I603+I604+I605+I606</f>
        <v>325000</v>
      </c>
      <c r="J601" s="98"/>
    </row>
    <row r="602" spans="1:10" s="30" customFormat="1">
      <c r="A602" s="524" t="s">
        <v>21</v>
      </c>
      <c r="B602" s="524"/>
      <c r="C602" s="524"/>
      <c r="D602" s="194"/>
      <c r="E602" s="38"/>
      <c r="F602" s="36"/>
      <c r="G602" s="36"/>
      <c r="H602" s="36"/>
      <c r="I602" s="36"/>
      <c r="J602" s="98"/>
    </row>
    <row r="603" spans="1:10" s="30" customFormat="1" ht="18.75" customHeight="1">
      <c r="A603" s="524" t="s">
        <v>193</v>
      </c>
      <c r="B603" s="524"/>
      <c r="C603" s="524"/>
      <c r="D603" s="194"/>
      <c r="E603" s="38"/>
      <c r="F603" s="36"/>
      <c r="G603" s="36"/>
      <c r="H603" s="13"/>
      <c r="I603" s="39"/>
      <c r="J603" s="98"/>
    </row>
    <row r="604" spans="1:10" s="30" customFormat="1" ht="18.75" customHeight="1">
      <c r="A604" s="524" t="s">
        <v>194</v>
      </c>
      <c r="B604" s="524"/>
      <c r="C604" s="524"/>
      <c r="D604" s="194"/>
      <c r="E604" s="38"/>
      <c r="F604" s="36"/>
      <c r="G604" s="36"/>
      <c r="H604" s="36"/>
      <c r="I604" s="39"/>
      <c r="J604" s="98"/>
    </row>
    <row r="605" spans="1:10" s="30" customFormat="1" ht="17.25" customHeight="1">
      <c r="A605" s="524" t="s">
        <v>195</v>
      </c>
      <c r="B605" s="524"/>
      <c r="C605" s="524"/>
      <c r="D605" s="194"/>
      <c r="E605" s="38"/>
      <c r="F605" s="36"/>
      <c r="G605" s="36"/>
      <c r="H605" s="36"/>
      <c r="I605" s="39"/>
      <c r="J605" s="98"/>
    </row>
    <row r="606" spans="1:10" s="30" customFormat="1" ht="18.75" customHeight="1">
      <c r="A606" s="524" t="s">
        <v>196</v>
      </c>
      <c r="B606" s="524"/>
      <c r="C606" s="524"/>
      <c r="D606" s="194" t="s">
        <v>368</v>
      </c>
      <c r="E606" s="38">
        <f>F606</f>
        <v>325000</v>
      </c>
      <c r="F606" s="36">
        <v>325000</v>
      </c>
      <c r="G606" s="36"/>
      <c r="H606" s="39">
        <v>325000</v>
      </c>
      <c r="I606" s="39">
        <v>325000</v>
      </c>
      <c r="J606" s="98"/>
    </row>
    <row r="607" spans="1:10" s="51" customFormat="1" ht="19.5" customHeight="1">
      <c r="A607" s="525" t="s">
        <v>197</v>
      </c>
      <c r="B607" s="525"/>
      <c r="C607" s="525"/>
      <c r="D607" s="195"/>
      <c r="E607" s="52"/>
      <c r="F607" s="41"/>
      <c r="G607" s="41"/>
      <c r="H607" s="41"/>
      <c r="I607" s="55"/>
      <c r="J607" s="98"/>
    </row>
    <row r="608" spans="1:10" s="30" customFormat="1" ht="0.75" hidden="1" customHeight="1">
      <c r="A608" s="524" t="s">
        <v>21</v>
      </c>
      <c r="B608" s="524"/>
      <c r="C608" s="524"/>
      <c r="D608" s="194"/>
      <c r="E608" s="36"/>
      <c r="F608" s="36"/>
      <c r="G608" s="36"/>
      <c r="H608" s="36"/>
      <c r="I608" s="36"/>
      <c r="J608" s="98"/>
    </row>
    <row r="609" spans="1:10" s="30" customFormat="1" ht="33.75" hidden="1" customHeight="1">
      <c r="A609" s="524" t="s">
        <v>152</v>
      </c>
      <c r="B609" s="524"/>
      <c r="C609" s="524"/>
      <c r="D609" s="194"/>
      <c r="E609" s="36"/>
      <c r="F609" s="36"/>
      <c r="G609" s="36"/>
      <c r="H609" s="36"/>
      <c r="I609" s="36"/>
      <c r="J609" s="98"/>
    </row>
    <row r="610" spans="1:10" s="30" customFormat="1" ht="36" hidden="1" customHeight="1">
      <c r="A610" s="524" t="s">
        <v>153</v>
      </c>
      <c r="B610" s="524"/>
      <c r="C610" s="524"/>
      <c r="D610" s="194"/>
      <c r="E610" s="36"/>
      <c r="F610" s="36"/>
      <c r="G610" s="36"/>
      <c r="H610" s="36"/>
      <c r="I610" s="36"/>
      <c r="J610" s="98"/>
    </row>
    <row r="611" spans="1:10" s="30" customFormat="1" ht="14.25" customHeight="1">
      <c r="A611" s="525" t="s">
        <v>202</v>
      </c>
      <c r="B611" s="525"/>
      <c r="C611" s="525"/>
      <c r="D611" s="195"/>
      <c r="E611" s="55"/>
      <c r="F611" s="55"/>
      <c r="G611" s="55"/>
      <c r="H611" s="55"/>
      <c r="I611" s="55"/>
      <c r="J611" s="98"/>
    </row>
    <row r="612" spans="1:10" s="51" customFormat="1" ht="84" customHeight="1">
      <c r="A612" s="606" t="s">
        <v>370</v>
      </c>
      <c r="B612" s="607"/>
      <c r="C612" s="608"/>
      <c r="D612" s="198" t="s">
        <v>369</v>
      </c>
      <c r="E612" s="78">
        <f>E613</f>
        <v>473960</v>
      </c>
      <c r="F612" s="79">
        <f>F613</f>
        <v>473960</v>
      </c>
      <c r="G612" s="79">
        <f>G613</f>
        <v>0</v>
      </c>
      <c r="H612" s="79">
        <f>H613</f>
        <v>473960</v>
      </c>
      <c r="I612" s="79">
        <f>I613</f>
        <v>473960</v>
      </c>
      <c r="J612" s="98"/>
    </row>
    <row r="613" spans="1:10" s="30" customFormat="1" ht="25.5" customHeight="1">
      <c r="A613" s="524" t="s">
        <v>184</v>
      </c>
      <c r="B613" s="524"/>
      <c r="C613" s="524"/>
      <c r="D613" s="194"/>
      <c r="E613" s="20">
        <f>E615+E620+E629+E633+E643</f>
        <v>473960</v>
      </c>
      <c r="F613" s="10">
        <f>F615+F620+F629+F633+F643</f>
        <v>473960</v>
      </c>
      <c r="G613" s="10">
        <f>G615+G620+G629+G633+G643</f>
        <v>0</v>
      </c>
      <c r="H613" s="10">
        <f>H615+H620+H629+H633+H643</f>
        <v>473960</v>
      </c>
      <c r="I613" s="10">
        <f>I615+I620+I629+I633+I643</f>
        <v>473960</v>
      </c>
      <c r="J613" s="98"/>
    </row>
    <row r="614" spans="1:10" s="30" customFormat="1" ht="16.5" customHeight="1">
      <c r="A614" s="524" t="s">
        <v>94</v>
      </c>
      <c r="B614" s="524"/>
      <c r="C614" s="524"/>
      <c r="D614" s="194"/>
      <c r="E614" s="20"/>
      <c r="F614" s="10"/>
      <c r="G614" s="10"/>
      <c r="H614" s="10"/>
      <c r="I614" s="10"/>
      <c r="J614" s="98"/>
    </row>
    <row r="615" spans="1:10" s="30" customFormat="1" ht="16.5" customHeight="1">
      <c r="A615" s="525" t="s">
        <v>198</v>
      </c>
      <c r="B615" s="525"/>
      <c r="C615" s="525"/>
      <c r="D615" s="195"/>
      <c r="E615" s="12">
        <f>E617+E618+E619</f>
        <v>0</v>
      </c>
      <c r="F615" s="12">
        <f>F617+F618+F619</f>
        <v>0</v>
      </c>
      <c r="G615" s="12">
        <f>G617+G618+G619</f>
        <v>0</v>
      </c>
      <c r="H615" s="12">
        <f>H617+H618+H619</f>
        <v>0</v>
      </c>
      <c r="I615" s="12">
        <f>I617+I618+I619</f>
        <v>0</v>
      </c>
      <c r="J615" s="98"/>
    </row>
    <row r="616" spans="1:10" s="30" customFormat="1" ht="0.75" customHeight="1">
      <c r="A616" s="524" t="s">
        <v>21</v>
      </c>
      <c r="B616" s="524"/>
      <c r="C616" s="524"/>
      <c r="D616" s="194"/>
      <c r="E616" s="31"/>
      <c r="F616" s="32"/>
      <c r="G616" s="32"/>
      <c r="H616" s="32"/>
      <c r="I616" s="32"/>
      <c r="J616" s="98"/>
    </row>
    <row r="617" spans="1:10" s="30" customFormat="1" ht="20.25" customHeight="1">
      <c r="A617" s="524" t="s">
        <v>134</v>
      </c>
      <c r="B617" s="524"/>
      <c r="C617" s="524"/>
      <c r="D617" s="194"/>
      <c r="E617" s="33"/>
      <c r="F617" s="32"/>
      <c r="G617" s="32"/>
      <c r="H617" s="33"/>
      <c r="I617" s="57"/>
      <c r="J617" s="98"/>
    </row>
    <row r="618" spans="1:10" s="30" customFormat="1" ht="18" customHeight="1">
      <c r="A618" s="524" t="s">
        <v>135</v>
      </c>
      <c r="B618" s="524"/>
      <c r="C618" s="524"/>
      <c r="D618" s="194"/>
      <c r="E618" s="20"/>
      <c r="F618" s="49"/>
      <c r="G618" s="49"/>
      <c r="H618" s="20"/>
      <c r="I618" s="40"/>
      <c r="J618" s="98"/>
    </row>
    <row r="619" spans="1:10" s="30" customFormat="1" ht="18" customHeight="1">
      <c r="A619" s="524" t="s">
        <v>136</v>
      </c>
      <c r="B619" s="524"/>
      <c r="C619" s="524"/>
      <c r="D619" s="194"/>
      <c r="E619" s="20"/>
      <c r="F619" s="36"/>
      <c r="G619" s="36"/>
      <c r="H619" s="13"/>
      <c r="I619" s="40"/>
      <c r="J619" s="98"/>
    </row>
    <row r="620" spans="1:10" s="30" customFormat="1" ht="15" customHeight="1">
      <c r="A620" s="525" t="s">
        <v>137</v>
      </c>
      <c r="B620" s="525"/>
      <c r="C620" s="525"/>
      <c r="D620" s="195"/>
      <c r="E620" s="8">
        <f>E622+E623+E624+E628+E627</f>
        <v>473960</v>
      </c>
      <c r="F620" s="8">
        <f>F622+F623+F624+F628+F627</f>
        <v>473960</v>
      </c>
      <c r="G620" s="8">
        <f>G622+G623+G624+G628+G627</f>
        <v>0</v>
      </c>
      <c r="H620" s="8">
        <f>H622+H623+H624+H628+H627</f>
        <v>473960</v>
      </c>
      <c r="I620" s="8">
        <f>I622+I623+I624+I628+I627</f>
        <v>473960</v>
      </c>
      <c r="J620" s="98"/>
    </row>
    <row r="621" spans="1:10" s="30" customFormat="1" ht="15.75" customHeight="1">
      <c r="A621" s="524" t="s">
        <v>185</v>
      </c>
      <c r="B621" s="524"/>
      <c r="C621" s="524"/>
      <c r="D621" s="194"/>
      <c r="E621" s="20"/>
      <c r="F621" s="36"/>
      <c r="G621" s="36"/>
      <c r="H621" s="13"/>
      <c r="I621" s="49"/>
      <c r="J621" s="98"/>
    </row>
    <row r="622" spans="1:10" s="30" customFormat="1" ht="17.25" customHeight="1">
      <c r="A622" s="524" t="s">
        <v>199</v>
      </c>
      <c r="B622" s="524"/>
      <c r="C622" s="524"/>
      <c r="D622" s="194"/>
      <c r="E622" s="20"/>
      <c r="F622" s="36"/>
      <c r="G622" s="36"/>
      <c r="H622" s="13"/>
      <c r="I622" s="10"/>
      <c r="J622" s="98"/>
    </row>
    <row r="623" spans="1:10" s="30" customFormat="1" ht="17.25" customHeight="1">
      <c r="A623" s="524" t="s">
        <v>187</v>
      </c>
      <c r="B623" s="524"/>
      <c r="C623" s="524"/>
      <c r="D623" s="194"/>
      <c r="E623" s="20"/>
      <c r="F623" s="36"/>
      <c r="G623" s="36"/>
      <c r="H623" s="13"/>
      <c r="I623" s="10"/>
      <c r="J623" s="98"/>
    </row>
    <row r="624" spans="1:10" s="30" customFormat="1" ht="17.25" customHeight="1">
      <c r="A624" s="524" t="s">
        <v>188</v>
      </c>
      <c r="B624" s="524"/>
      <c r="C624" s="524"/>
      <c r="D624" s="194"/>
      <c r="E624" s="20"/>
      <c r="F624" s="36"/>
      <c r="G624" s="36"/>
      <c r="H624" s="13"/>
      <c r="I624" s="10"/>
      <c r="J624" s="98"/>
    </row>
    <row r="625" spans="1:10" s="30" customFormat="1" ht="15" customHeight="1">
      <c r="A625" s="524" t="s">
        <v>189</v>
      </c>
      <c r="B625" s="524"/>
      <c r="C625" s="524"/>
      <c r="D625" s="196"/>
      <c r="E625" s="526"/>
      <c r="F625" s="528"/>
      <c r="G625" s="528"/>
      <c r="H625" s="526"/>
      <c r="I625" s="526"/>
      <c r="J625" s="98"/>
    </row>
    <row r="626" spans="1:10" s="30" customFormat="1" ht="3.75" customHeight="1">
      <c r="A626" s="524"/>
      <c r="B626" s="524"/>
      <c r="C626" s="524"/>
      <c r="D626" s="197"/>
      <c r="E626" s="527"/>
      <c r="F626" s="529"/>
      <c r="G626" s="529"/>
      <c r="H626" s="527"/>
      <c r="I626" s="527"/>
      <c r="J626" s="98"/>
    </row>
    <row r="627" spans="1:10" s="30" customFormat="1" ht="16.5" customHeight="1">
      <c r="A627" s="524" t="s">
        <v>200</v>
      </c>
      <c r="B627" s="524"/>
      <c r="C627" s="524"/>
      <c r="D627" s="197"/>
      <c r="E627" s="46"/>
      <c r="F627" s="47"/>
      <c r="G627" s="47"/>
      <c r="H627" s="46"/>
      <c r="I627" s="46"/>
      <c r="J627" s="98"/>
    </row>
    <row r="628" spans="1:10" s="30" customFormat="1" ht="18.75" customHeight="1">
      <c r="A628" s="524" t="s">
        <v>142</v>
      </c>
      <c r="B628" s="524"/>
      <c r="C628" s="524"/>
      <c r="D628" s="194" t="s">
        <v>371</v>
      </c>
      <c r="E628" s="20">
        <f>F628</f>
        <v>473960</v>
      </c>
      <c r="F628" s="34">
        <v>473960</v>
      </c>
      <c r="G628" s="49"/>
      <c r="H628" s="34">
        <v>473960</v>
      </c>
      <c r="I628" s="34">
        <v>473960</v>
      </c>
      <c r="J628" s="98"/>
    </row>
    <row r="629" spans="1:10" s="30" customFormat="1" ht="18.75" customHeight="1">
      <c r="A629" s="525" t="s">
        <v>191</v>
      </c>
      <c r="B629" s="525"/>
      <c r="C629" s="525"/>
      <c r="D629" s="195"/>
      <c r="E629" s="8">
        <f>E631+E632</f>
        <v>0</v>
      </c>
      <c r="F629" s="8">
        <f>F631+F632</f>
        <v>0</v>
      </c>
      <c r="G629" s="8">
        <f>G631+G632</f>
        <v>0</v>
      </c>
      <c r="H629" s="8">
        <f>H631+H632</f>
        <v>0</v>
      </c>
      <c r="I629" s="8">
        <f>I631+I632</f>
        <v>0</v>
      </c>
      <c r="J629" s="98"/>
    </row>
    <row r="630" spans="1:10" s="30" customFormat="1" hidden="1">
      <c r="A630" s="524" t="s">
        <v>21</v>
      </c>
      <c r="B630" s="524"/>
      <c r="C630" s="524"/>
      <c r="D630" s="194"/>
      <c r="E630" s="36"/>
      <c r="F630" s="36"/>
      <c r="G630" s="36"/>
      <c r="H630" s="36"/>
      <c r="I630" s="36"/>
      <c r="J630" s="98"/>
    </row>
    <row r="631" spans="1:10" s="30" customFormat="1" ht="29.25" hidden="1" customHeight="1">
      <c r="A631" s="524" t="s">
        <v>144</v>
      </c>
      <c r="B631" s="524"/>
      <c r="C631" s="524"/>
      <c r="D631" s="194"/>
      <c r="E631" s="36"/>
      <c r="F631" s="36"/>
      <c r="G631" s="36"/>
      <c r="H631" s="36"/>
      <c r="I631" s="36"/>
      <c r="J631" s="98"/>
    </row>
    <row r="632" spans="1:10" s="30" customFormat="1" ht="40.5" hidden="1" customHeight="1">
      <c r="A632" s="524" t="s">
        <v>145</v>
      </c>
      <c r="B632" s="524"/>
      <c r="C632" s="524"/>
      <c r="D632" s="194"/>
      <c r="E632" s="36"/>
      <c r="F632" s="36"/>
      <c r="G632" s="36"/>
      <c r="H632" s="36"/>
      <c r="I632" s="36"/>
      <c r="J632" s="98"/>
    </row>
    <row r="633" spans="1:10" s="51" customFormat="1" ht="17.25" customHeight="1">
      <c r="A633" s="525" t="s">
        <v>192</v>
      </c>
      <c r="B633" s="525"/>
      <c r="C633" s="525"/>
      <c r="D633" s="195"/>
      <c r="E633" s="52">
        <f>E635+E636+E637+E638</f>
        <v>0</v>
      </c>
      <c r="F633" s="12">
        <f>F635+F636+F637+F638</f>
        <v>0</v>
      </c>
      <c r="G633" s="12">
        <f>G635+G636+G637+G638</f>
        <v>0</v>
      </c>
      <c r="H633" s="12">
        <f>H635+H636+H637+H638</f>
        <v>0</v>
      </c>
      <c r="I633" s="12">
        <f>I635+I636+I637+I638</f>
        <v>0</v>
      </c>
      <c r="J633" s="98"/>
    </row>
    <row r="634" spans="1:10" s="30" customFormat="1" hidden="1">
      <c r="A634" s="524" t="s">
        <v>21</v>
      </c>
      <c r="B634" s="524"/>
      <c r="C634" s="524"/>
      <c r="D634" s="194"/>
      <c r="E634" s="38"/>
      <c r="F634" s="36"/>
      <c r="G634" s="36"/>
      <c r="H634" s="36"/>
      <c r="I634" s="36"/>
      <c r="J634" s="98"/>
    </row>
    <row r="635" spans="1:10" s="30" customFormat="1" ht="21.75" hidden="1" customHeight="1">
      <c r="A635" s="524" t="s">
        <v>147</v>
      </c>
      <c r="B635" s="524"/>
      <c r="C635" s="524"/>
      <c r="D635" s="194"/>
      <c r="E635" s="38"/>
      <c r="F635" s="36"/>
      <c r="G635" s="36"/>
      <c r="H635" s="13"/>
      <c r="I635" s="39"/>
      <c r="J635" s="98"/>
    </row>
    <row r="636" spans="1:10" s="30" customFormat="1" ht="18.75" hidden="1" customHeight="1">
      <c r="A636" s="524" t="s">
        <v>148</v>
      </c>
      <c r="B636" s="524"/>
      <c r="C636" s="524"/>
      <c r="D636" s="194"/>
      <c r="E636" s="38"/>
      <c r="F636" s="36"/>
      <c r="G636" s="36"/>
      <c r="H636" s="36"/>
      <c r="I636" s="39"/>
      <c r="J636" s="98"/>
    </row>
    <row r="637" spans="1:10" s="30" customFormat="1" ht="18.75" hidden="1" customHeight="1">
      <c r="A637" s="524" t="s">
        <v>149</v>
      </c>
      <c r="B637" s="524"/>
      <c r="C637" s="524"/>
      <c r="D637" s="194"/>
      <c r="E637" s="38"/>
      <c r="F637" s="36"/>
      <c r="G637" s="36"/>
      <c r="H637" s="36"/>
      <c r="I637" s="39"/>
      <c r="J637" s="98"/>
    </row>
    <row r="638" spans="1:10" s="30" customFormat="1" ht="18.75" hidden="1" customHeight="1">
      <c r="A638" s="524" t="s">
        <v>150</v>
      </c>
      <c r="B638" s="524"/>
      <c r="C638" s="524"/>
      <c r="D638" s="194"/>
      <c r="E638" s="38"/>
      <c r="F638" s="35"/>
      <c r="G638" s="36"/>
      <c r="H638" s="39"/>
      <c r="I638" s="39"/>
      <c r="J638" s="98"/>
    </row>
    <row r="639" spans="1:10" s="51" customFormat="1" ht="18.75" customHeight="1">
      <c r="A639" s="525" t="s">
        <v>197</v>
      </c>
      <c r="B639" s="525"/>
      <c r="C639" s="525"/>
      <c r="D639" s="195"/>
      <c r="E639" s="52"/>
      <c r="F639" s="41"/>
      <c r="G639" s="41"/>
      <c r="H639" s="41"/>
      <c r="I639" s="55"/>
      <c r="J639" s="98"/>
    </row>
    <row r="640" spans="1:10" s="30" customFormat="1" hidden="1">
      <c r="A640" s="524" t="s">
        <v>21</v>
      </c>
      <c r="B640" s="524"/>
      <c r="C640" s="524"/>
      <c r="D640" s="194"/>
      <c r="E640" s="36"/>
      <c r="F640" s="36"/>
      <c r="G640" s="36"/>
      <c r="H640" s="36"/>
      <c r="I640" s="36"/>
      <c r="J640" s="98"/>
    </row>
    <row r="641" spans="1:10" s="30" customFormat="1" ht="45" hidden="1" customHeight="1">
      <c r="A641" s="524" t="s">
        <v>152</v>
      </c>
      <c r="B641" s="524"/>
      <c r="C641" s="524"/>
      <c r="D641" s="194"/>
      <c r="E641" s="36"/>
      <c r="F641" s="36"/>
      <c r="G641" s="36"/>
      <c r="H641" s="36"/>
      <c r="I641" s="36"/>
      <c r="J641" s="98"/>
    </row>
    <row r="642" spans="1:10" s="30" customFormat="1" ht="36" hidden="1" customHeight="1">
      <c r="A642" s="524" t="s">
        <v>153</v>
      </c>
      <c r="B642" s="524"/>
      <c r="C642" s="524"/>
      <c r="D642" s="194"/>
      <c r="E642" s="36"/>
      <c r="F642" s="36"/>
      <c r="G642" s="36"/>
      <c r="H642" s="36"/>
      <c r="I642" s="36"/>
      <c r="J642" s="98"/>
    </row>
    <row r="643" spans="1:10" s="30" customFormat="1" ht="19.5" customHeight="1">
      <c r="A643" s="525" t="s">
        <v>154</v>
      </c>
      <c r="B643" s="525"/>
      <c r="C643" s="525"/>
      <c r="D643" s="195"/>
      <c r="E643" s="55"/>
      <c r="F643" s="55"/>
      <c r="G643" s="55"/>
      <c r="H643" s="55"/>
      <c r="I643" s="55"/>
      <c r="J643" s="98"/>
    </row>
    <row r="644" spans="1:10" s="51" customFormat="1" ht="117.75" customHeight="1">
      <c r="A644" s="538" t="s">
        <v>372</v>
      </c>
      <c r="B644" s="592"/>
      <c r="C644" s="593"/>
      <c r="D644" s="198" t="s">
        <v>373</v>
      </c>
      <c r="E644" s="78">
        <f>E645</f>
        <v>389552.74</v>
      </c>
      <c r="F644" s="79">
        <f>F645</f>
        <v>389552.74</v>
      </c>
      <c r="G644" s="79">
        <f>G645</f>
        <v>0</v>
      </c>
      <c r="H644" s="79">
        <f>H645</f>
        <v>389552.74</v>
      </c>
      <c r="I644" s="79">
        <f>I645</f>
        <v>389552.74</v>
      </c>
    </row>
    <row r="645" spans="1:10" s="30" customFormat="1" ht="18.75" customHeight="1">
      <c r="A645" s="524" t="s">
        <v>184</v>
      </c>
      <c r="B645" s="524"/>
      <c r="C645" s="524"/>
      <c r="D645" s="194"/>
      <c r="E645" s="20">
        <f>E647+E652+E661+E665+E675</f>
        <v>389552.74</v>
      </c>
      <c r="F645" s="10">
        <f>F647+F652+F661+F665+F675</f>
        <v>389552.74</v>
      </c>
      <c r="G645" s="10">
        <f>G647+G652+G661+G665+G675</f>
        <v>0</v>
      </c>
      <c r="H645" s="10">
        <f>H647+H652+H661+H665+H675</f>
        <v>389552.74</v>
      </c>
      <c r="I645" s="10">
        <f>I647+I652+I661+I665+I675</f>
        <v>389552.74</v>
      </c>
    </row>
    <row r="646" spans="1:10" s="30" customFormat="1" ht="16.5" customHeight="1">
      <c r="A646" s="524" t="s">
        <v>94</v>
      </c>
      <c r="B646" s="524"/>
      <c r="C646" s="524"/>
      <c r="D646" s="194"/>
      <c r="E646" s="20"/>
      <c r="F646" s="10"/>
      <c r="G646" s="10"/>
      <c r="H646" s="10"/>
      <c r="I646" s="10"/>
    </row>
    <row r="647" spans="1:10" s="30" customFormat="1" ht="21.75" customHeight="1">
      <c r="A647" s="525" t="s">
        <v>198</v>
      </c>
      <c r="B647" s="525"/>
      <c r="C647" s="525"/>
      <c r="D647" s="195"/>
      <c r="E647" s="12">
        <f>E649+E650+E651</f>
        <v>279552.74</v>
      </c>
      <c r="F647" s="12">
        <f>F649+F650+F651</f>
        <v>279552.74</v>
      </c>
      <c r="G647" s="12">
        <f>G649+G650+G651</f>
        <v>0</v>
      </c>
      <c r="H647" s="12">
        <f>H649+H650+H651</f>
        <v>279552.74</v>
      </c>
      <c r="I647" s="12">
        <f>I649+I650+I651</f>
        <v>279552.74</v>
      </c>
    </row>
    <row r="648" spans="1:10" s="30" customFormat="1" ht="15" customHeight="1">
      <c r="A648" s="524" t="s">
        <v>185</v>
      </c>
      <c r="B648" s="524"/>
      <c r="C648" s="524"/>
      <c r="D648" s="194"/>
      <c r="E648" s="31"/>
      <c r="F648" s="32"/>
      <c r="G648" s="32"/>
      <c r="H648" s="32"/>
      <c r="I648" s="32"/>
    </row>
    <row r="649" spans="1:10" s="30" customFormat="1" ht="18" customHeight="1">
      <c r="A649" s="524" t="s">
        <v>203</v>
      </c>
      <c r="B649" s="524"/>
      <c r="C649" s="524"/>
      <c r="D649" s="194" t="s">
        <v>374</v>
      </c>
      <c r="E649" s="33">
        <f>F649</f>
        <v>210870</v>
      </c>
      <c r="F649" s="32">
        <v>210870</v>
      </c>
      <c r="G649" s="32"/>
      <c r="H649" s="33">
        <v>210870</v>
      </c>
      <c r="I649" s="33">
        <v>210870</v>
      </c>
    </row>
    <row r="650" spans="1:10" s="30" customFormat="1" ht="20.25" customHeight="1">
      <c r="A650" s="524" t="s">
        <v>350</v>
      </c>
      <c r="B650" s="524"/>
      <c r="C650" s="524"/>
      <c r="D650" s="194" t="s">
        <v>375</v>
      </c>
      <c r="E650" s="119">
        <f>F650</f>
        <v>5000</v>
      </c>
      <c r="F650" s="85">
        <v>5000</v>
      </c>
      <c r="G650" s="68"/>
      <c r="H650" s="20">
        <v>5000</v>
      </c>
      <c r="I650" s="20">
        <v>5000</v>
      </c>
    </row>
    <row r="651" spans="1:10" s="30" customFormat="1" ht="20.25" customHeight="1">
      <c r="A651" s="524" t="s">
        <v>136</v>
      </c>
      <c r="B651" s="524"/>
      <c r="C651" s="524"/>
      <c r="D651" s="194" t="s">
        <v>376</v>
      </c>
      <c r="E651" s="20">
        <f>F651</f>
        <v>63682.74</v>
      </c>
      <c r="F651" s="36">
        <v>63682.74</v>
      </c>
      <c r="G651" s="36"/>
      <c r="H651" s="36">
        <v>63682.74</v>
      </c>
      <c r="I651" s="36">
        <v>63682.74</v>
      </c>
    </row>
    <row r="652" spans="1:10" s="30" customFormat="1" ht="15" customHeight="1">
      <c r="A652" s="525" t="s">
        <v>137</v>
      </c>
      <c r="B652" s="525"/>
      <c r="C652" s="525"/>
      <c r="D652" s="195"/>
      <c r="E652" s="8">
        <f>E654+E655+E656+E660+E659</f>
        <v>80000</v>
      </c>
      <c r="F652" s="8">
        <f>F654+F655+F656+F660+F659</f>
        <v>80000</v>
      </c>
      <c r="G652" s="8">
        <f>G654+G655+G656+G660+G659</f>
        <v>0</v>
      </c>
      <c r="H652" s="8">
        <f>H654+H655+H656+H660+H659</f>
        <v>80000</v>
      </c>
      <c r="I652" s="8">
        <f>I654+I655+I656+I660+I659</f>
        <v>80000</v>
      </c>
    </row>
    <row r="653" spans="1:10" s="30" customFormat="1" ht="15.75" customHeight="1">
      <c r="A653" s="524" t="s">
        <v>21</v>
      </c>
      <c r="B653" s="524"/>
      <c r="C653" s="524"/>
      <c r="D653" s="194"/>
      <c r="E653" s="20"/>
      <c r="F653" s="36"/>
      <c r="G653" s="36"/>
      <c r="H653" s="13"/>
      <c r="I653" s="68"/>
    </row>
    <row r="654" spans="1:10" s="30" customFormat="1" ht="17.25" customHeight="1">
      <c r="A654" s="524" t="s">
        <v>138</v>
      </c>
      <c r="B654" s="524"/>
      <c r="C654" s="524"/>
      <c r="D654" s="194" t="s">
        <v>377</v>
      </c>
      <c r="E654" s="20">
        <f>F654</f>
        <v>60000</v>
      </c>
      <c r="F654" s="36">
        <v>60000</v>
      </c>
      <c r="G654" s="36"/>
      <c r="H654" s="36">
        <v>60000</v>
      </c>
      <c r="I654" s="36">
        <v>60000</v>
      </c>
    </row>
    <row r="655" spans="1:10" s="30" customFormat="1" ht="17.25" customHeight="1">
      <c r="A655" s="524" t="s">
        <v>139</v>
      </c>
      <c r="B655" s="524"/>
      <c r="C655" s="524"/>
      <c r="D655" s="194"/>
      <c r="E655" s="20">
        <f>F655</f>
        <v>0</v>
      </c>
      <c r="F655" s="36">
        <f>50000-50000</f>
        <v>0</v>
      </c>
      <c r="G655" s="36"/>
      <c r="H655" s="13"/>
      <c r="I655" s="10"/>
    </row>
    <row r="656" spans="1:10" s="30" customFormat="1" ht="17.25" customHeight="1">
      <c r="A656" s="524" t="s">
        <v>140</v>
      </c>
      <c r="B656" s="524"/>
      <c r="C656" s="524"/>
      <c r="D656" s="194"/>
      <c r="E656" s="20"/>
      <c r="F656" s="36"/>
      <c r="G656" s="36"/>
      <c r="H656" s="13"/>
      <c r="I656" s="10"/>
    </row>
    <row r="657" spans="1:9" s="30" customFormat="1" ht="15" customHeight="1">
      <c r="A657" s="524" t="s">
        <v>141</v>
      </c>
      <c r="B657" s="524"/>
      <c r="C657" s="524"/>
      <c r="D657" s="196"/>
      <c r="E657" s="526"/>
      <c r="F657" s="528"/>
      <c r="G657" s="528"/>
      <c r="H657" s="526"/>
      <c r="I657" s="526"/>
    </row>
    <row r="658" spans="1:9" s="30" customFormat="1" ht="16.5" customHeight="1">
      <c r="A658" s="524"/>
      <c r="B658" s="524"/>
      <c r="C658" s="524"/>
      <c r="D658" s="197"/>
      <c r="E658" s="527"/>
      <c r="F658" s="529"/>
      <c r="G658" s="529"/>
      <c r="H658" s="527"/>
      <c r="I658" s="527"/>
    </row>
    <row r="659" spans="1:9" s="30" customFormat="1" ht="16.5" customHeight="1">
      <c r="A659" s="524" t="s">
        <v>108</v>
      </c>
      <c r="B659" s="524"/>
      <c r="C659" s="524"/>
      <c r="D659" s="197"/>
      <c r="E659" s="65"/>
      <c r="F659" s="66"/>
      <c r="G659" s="66"/>
      <c r="H659" s="65"/>
      <c r="I659" s="65"/>
    </row>
    <row r="660" spans="1:9" s="30" customFormat="1" ht="18.75" customHeight="1">
      <c r="A660" s="524" t="s">
        <v>142</v>
      </c>
      <c r="B660" s="524"/>
      <c r="C660" s="524"/>
      <c r="D660" s="194" t="s">
        <v>377</v>
      </c>
      <c r="E660" s="20">
        <f>F660</f>
        <v>20000</v>
      </c>
      <c r="F660" s="34">
        <v>20000</v>
      </c>
      <c r="G660" s="68"/>
      <c r="H660" s="20">
        <v>20000</v>
      </c>
      <c r="I660" s="10">
        <v>20000</v>
      </c>
    </row>
    <row r="661" spans="1:9" s="30" customFormat="1" ht="19.5" customHeight="1">
      <c r="A661" s="525" t="s">
        <v>191</v>
      </c>
      <c r="B661" s="525"/>
      <c r="C661" s="525"/>
      <c r="D661" s="195"/>
      <c r="E661" s="8">
        <f>E663+E664</f>
        <v>0</v>
      </c>
      <c r="F661" s="8">
        <f>F663+F664</f>
        <v>0</v>
      </c>
      <c r="G661" s="8">
        <f>G663+G664</f>
        <v>0</v>
      </c>
      <c r="H661" s="8">
        <f>H663+H664</f>
        <v>0</v>
      </c>
      <c r="I661" s="8">
        <f>I663+I664</f>
        <v>0</v>
      </c>
    </row>
    <row r="662" spans="1:9" s="30" customFormat="1">
      <c r="A662" s="524" t="s">
        <v>21</v>
      </c>
      <c r="B662" s="524"/>
      <c r="C662" s="524"/>
      <c r="D662" s="194"/>
      <c r="E662" s="36"/>
      <c r="F662" s="36"/>
      <c r="G662" s="36"/>
      <c r="H662" s="36"/>
      <c r="I662" s="36"/>
    </row>
    <row r="663" spans="1:9" s="30" customFormat="1" ht="29.25" customHeight="1">
      <c r="A663" s="524" t="s">
        <v>144</v>
      </c>
      <c r="B663" s="524"/>
      <c r="C663" s="524"/>
      <c r="D663" s="194"/>
      <c r="E663" s="36"/>
      <c r="F663" s="36"/>
      <c r="G663" s="36"/>
      <c r="H663" s="36"/>
      <c r="I663" s="36"/>
    </row>
    <row r="664" spans="1:9" s="30" customFormat="1" ht="40.5" customHeight="1">
      <c r="A664" s="524" t="s">
        <v>145</v>
      </c>
      <c r="B664" s="524"/>
      <c r="C664" s="524"/>
      <c r="D664" s="194"/>
      <c r="E664" s="36"/>
      <c r="F664" s="36"/>
      <c r="G664" s="36"/>
      <c r="H664" s="36"/>
      <c r="I664" s="36"/>
    </row>
    <row r="665" spans="1:9" s="51" customFormat="1" ht="18.75" customHeight="1">
      <c r="A665" s="525" t="s">
        <v>192</v>
      </c>
      <c r="B665" s="525"/>
      <c r="C665" s="525"/>
      <c r="D665" s="195"/>
      <c r="E665" s="52">
        <f>E667+E668+E669+E670</f>
        <v>30000</v>
      </c>
      <c r="F665" s="12">
        <f>F667+F668+F669+F670</f>
        <v>30000</v>
      </c>
      <c r="G665" s="12">
        <f>G667+G668+G669+G670</f>
        <v>0</v>
      </c>
      <c r="H665" s="12">
        <f>H667+H668+H669+H670</f>
        <v>30000</v>
      </c>
      <c r="I665" s="12">
        <f>I667+I668+I669+I670</f>
        <v>30000</v>
      </c>
    </row>
    <row r="666" spans="1:9" s="30" customFormat="1">
      <c r="A666" s="524" t="s">
        <v>21</v>
      </c>
      <c r="B666" s="524"/>
      <c r="C666" s="524"/>
      <c r="D666" s="194"/>
      <c r="E666" s="38"/>
      <c r="F666" s="36"/>
      <c r="G666" s="36"/>
      <c r="H666" s="36"/>
      <c r="I666" s="36"/>
    </row>
    <row r="667" spans="1:9" s="30" customFormat="1" ht="31.5" customHeight="1">
      <c r="A667" s="524" t="s">
        <v>147</v>
      </c>
      <c r="B667" s="524"/>
      <c r="C667" s="524"/>
      <c r="D667" s="194"/>
      <c r="E667" s="38">
        <f>F667</f>
        <v>0</v>
      </c>
      <c r="F667" s="36"/>
      <c r="G667" s="36"/>
      <c r="H667" s="13"/>
      <c r="I667" s="39"/>
    </row>
    <row r="668" spans="1:9" s="30" customFormat="1" ht="31.5" customHeight="1">
      <c r="A668" s="524" t="s">
        <v>148</v>
      </c>
      <c r="B668" s="524"/>
      <c r="C668" s="524"/>
      <c r="D668" s="194"/>
      <c r="E668" s="38"/>
      <c r="F668" s="36"/>
      <c r="G668" s="36"/>
      <c r="H668" s="36"/>
      <c r="I668" s="39"/>
    </row>
    <row r="669" spans="1:9" s="30" customFormat="1" ht="31.5" customHeight="1">
      <c r="A669" s="524" t="s">
        <v>149</v>
      </c>
      <c r="B669" s="524"/>
      <c r="C669" s="524"/>
      <c r="D669" s="194"/>
      <c r="E669" s="38"/>
      <c r="F669" s="36"/>
      <c r="G669" s="36"/>
      <c r="H669" s="36"/>
      <c r="I669" s="39"/>
    </row>
    <row r="670" spans="1:9" s="30" customFormat="1" ht="38.25" customHeight="1">
      <c r="A670" s="524" t="s">
        <v>150</v>
      </c>
      <c r="B670" s="524"/>
      <c r="C670" s="524"/>
      <c r="D670" s="194" t="s">
        <v>377</v>
      </c>
      <c r="E670" s="38">
        <f>F670</f>
        <v>30000</v>
      </c>
      <c r="F670" s="35">
        <v>30000</v>
      </c>
      <c r="G670" s="36"/>
      <c r="H670" s="39">
        <v>30000</v>
      </c>
      <c r="I670" s="39">
        <v>30000</v>
      </c>
    </row>
    <row r="671" spans="1:9" s="51" customFormat="1" ht="18" customHeight="1">
      <c r="A671" s="525" t="s">
        <v>197</v>
      </c>
      <c r="B671" s="525"/>
      <c r="C671" s="525"/>
      <c r="D671" s="195"/>
      <c r="E671" s="52"/>
      <c r="F671" s="41"/>
      <c r="G671" s="41"/>
      <c r="H671" s="41"/>
      <c r="I671" s="55"/>
    </row>
    <row r="672" spans="1:9" s="30" customFormat="1" hidden="1">
      <c r="A672" s="524" t="s">
        <v>21</v>
      </c>
      <c r="B672" s="524"/>
      <c r="C672" s="524"/>
      <c r="D672" s="194"/>
      <c r="E672" s="36"/>
      <c r="F672" s="36"/>
      <c r="G672" s="36"/>
      <c r="H672" s="36"/>
      <c r="I672" s="36"/>
    </row>
    <row r="673" spans="1:9" s="30" customFormat="1" ht="45" hidden="1" customHeight="1">
      <c r="A673" s="524" t="s">
        <v>152</v>
      </c>
      <c r="B673" s="524"/>
      <c r="C673" s="524"/>
      <c r="D673" s="194"/>
      <c r="E673" s="36"/>
      <c r="F673" s="36"/>
      <c r="G673" s="36"/>
      <c r="H673" s="36"/>
      <c r="I673" s="36"/>
    </row>
    <row r="674" spans="1:9" s="30" customFormat="1" ht="36" hidden="1" customHeight="1">
      <c r="A674" s="524" t="s">
        <v>153</v>
      </c>
      <c r="B674" s="524"/>
      <c r="C674" s="524"/>
      <c r="D674" s="194"/>
      <c r="E674" s="36"/>
      <c r="F674" s="36"/>
      <c r="G674" s="36"/>
      <c r="H674" s="36"/>
      <c r="I674" s="36"/>
    </row>
    <row r="675" spans="1:9" s="30" customFormat="1" ht="16.5" customHeight="1">
      <c r="A675" s="525" t="s">
        <v>204</v>
      </c>
      <c r="B675" s="525"/>
      <c r="C675" s="525"/>
      <c r="D675" s="195"/>
      <c r="E675" s="55"/>
      <c r="F675" s="55"/>
      <c r="G675" s="55"/>
      <c r="H675" s="55"/>
      <c r="I675" s="55"/>
    </row>
    <row r="676" spans="1:9" s="51" customFormat="1" ht="117.75" customHeight="1">
      <c r="A676" s="589" t="s">
        <v>379</v>
      </c>
      <c r="B676" s="590"/>
      <c r="C676" s="591"/>
      <c r="D676" s="198" t="s">
        <v>378</v>
      </c>
      <c r="E676" s="78">
        <f>E677</f>
        <v>1051517.6099999999</v>
      </c>
      <c r="F676" s="79">
        <f>F677</f>
        <v>1051517.6099999999</v>
      </c>
      <c r="G676" s="79">
        <f>G677</f>
        <v>0</v>
      </c>
      <c r="H676" s="79">
        <f>H677</f>
        <v>1051517.6099999999</v>
      </c>
      <c r="I676" s="79">
        <f>I677</f>
        <v>1051517.6099999999</v>
      </c>
    </row>
    <row r="677" spans="1:9" s="30" customFormat="1" ht="18.75" customHeight="1">
      <c r="A677" s="524" t="s">
        <v>184</v>
      </c>
      <c r="B677" s="524"/>
      <c r="C677" s="524"/>
      <c r="D677" s="194"/>
      <c r="E677" s="20">
        <f>E679+E684+E693+E697+E707</f>
        <v>1051517.6099999999</v>
      </c>
      <c r="F677" s="10">
        <f>F679+F684+F693+F697+F707</f>
        <v>1051517.6099999999</v>
      </c>
      <c r="G677" s="10">
        <f>G679+G684+G693+G697+G707</f>
        <v>0</v>
      </c>
      <c r="H677" s="10">
        <f>H679+H684+H693+H697+H707</f>
        <v>1051517.6099999999</v>
      </c>
      <c r="I677" s="10">
        <f>I679+I684+I693+I697+I707</f>
        <v>1051517.6099999999</v>
      </c>
    </row>
    <row r="678" spans="1:9" s="30" customFormat="1" ht="16.5" customHeight="1">
      <c r="A678" s="524" t="s">
        <v>94</v>
      </c>
      <c r="B678" s="524"/>
      <c r="C678" s="524"/>
      <c r="D678" s="194"/>
      <c r="E678" s="20"/>
      <c r="F678" s="10"/>
      <c r="G678" s="10"/>
      <c r="H678" s="10"/>
      <c r="I678" s="10"/>
    </row>
    <row r="679" spans="1:9" s="30" customFormat="1" ht="21.75" customHeight="1">
      <c r="A679" s="525" t="s">
        <v>198</v>
      </c>
      <c r="B679" s="525"/>
      <c r="C679" s="525"/>
      <c r="D679" s="195"/>
      <c r="E679" s="12">
        <f>E681+E682+E683</f>
        <v>1037263.01</v>
      </c>
      <c r="F679" s="12">
        <f>F681+F682+F683</f>
        <v>1037263.01</v>
      </c>
      <c r="G679" s="12">
        <f>G681+G682+G683</f>
        <v>0</v>
      </c>
      <c r="H679" s="12">
        <f>H681+H682+H683</f>
        <v>1037263.01</v>
      </c>
      <c r="I679" s="12">
        <f>I681+I682+I683</f>
        <v>1037263.01</v>
      </c>
    </row>
    <row r="680" spans="1:9" s="30" customFormat="1" ht="15" customHeight="1">
      <c r="A680" s="524" t="s">
        <v>185</v>
      </c>
      <c r="B680" s="524"/>
      <c r="C680" s="524"/>
      <c r="D680" s="194"/>
      <c r="E680" s="31"/>
      <c r="F680" s="32"/>
      <c r="G680" s="32"/>
      <c r="H680" s="32"/>
      <c r="I680" s="32"/>
    </row>
    <row r="681" spans="1:9" s="30" customFormat="1" ht="18" customHeight="1">
      <c r="A681" s="524" t="s">
        <v>332</v>
      </c>
      <c r="B681" s="524"/>
      <c r="C681" s="524"/>
      <c r="D681" s="194" t="s">
        <v>380</v>
      </c>
      <c r="E681" s="33">
        <f>F681</f>
        <v>787414</v>
      </c>
      <c r="F681" s="32">
        <v>787414</v>
      </c>
      <c r="G681" s="32"/>
      <c r="H681" s="33">
        <f>I681</f>
        <v>787414</v>
      </c>
      <c r="I681" s="57">
        <v>787414</v>
      </c>
    </row>
    <row r="682" spans="1:9" s="30" customFormat="1" ht="20.25" customHeight="1">
      <c r="A682" s="524" t="s">
        <v>350</v>
      </c>
      <c r="B682" s="524"/>
      <c r="C682" s="524"/>
      <c r="D682" s="194" t="s">
        <v>381</v>
      </c>
      <c r="E682" s="20">
        <f>F682</f>
        <v>12050</v>
      </c>
      <c r="F682" s="68">
        <v>12050</v>
      </c>
      <c r="G682" s="68"/>
      <c r="H682" s="183">
        <v>12050</v>
      </c>
      <c r="I682" s="183">
        <v>12050</v>
      </c>
    </row>
    <row r="683" spans="1:9" s="30" customFormat="1" ht="20.25" customHeight="1">
      <c r="A683" s="524" t="s">
        <v>136</v>
      </c>
      <c r="B683" s="524"/>
      <c r="C683" s="524"/>
      <c r="D683" s="194" t="s">
        <v>382</v>
      </c>
      <c r="E683" s="20">
        <f>F683</f>
        <v>237799.01</v>
      </c>
      <c r="F683" s="36">
        <v>237799.01</v>
      </c>
      <c r="G683" s="36"/>
      <c r="H683" s="13">
        <f>I683</f>
        <v>237799.01</v>
      </c>
      <c r="I683" s="40">
        <v>237799.01</v>
      </c>
    </row>
    <row r="684" spans="1:9" s="30" customFormat="1" ht="15" customHeight="1">
      <c r="A684" s="525" t="s">
        <v>137</v>
      </c>
      <c r="B684" s="525"/>
      <c r="C684" s="525"/>
      <c r="D684" s="195"/>
      <c r="E684" s="8">
        <f>E686+E687+E688+E692+E691</f>
        <v>9254.6</v>
      </c>
      <c r="F684" s="8">
        <f>F686+F687+F688+F692+F691</f>
        <v>9254.6</v>
      </c>
      <c r="G684" s="8">
        <f>G686+G687+G688+G692+G691</f>
        <v>0</v>
      </c>
      <c r="H684" s="8">
        <f>H686+H687+H688+H692+H691</f>
        <v>9254.6</v>
      </c>
      <c r="I684" s="8">
        <f>I686+I687+I688+I692+I691</f>
        <v>9254.6</v>
      </c>
    </row>
    <row r="685" spans="1:9" s="30" customFormat="1" ht="15.75" customHeight="1">
      <c r="A685" s="524" t="s">
        <v>185</v>
      </c>
      <c r="B685" s="524"/>
      <c r="C685" s="524"/>
      <c r="D685" s="194"/>
      <c r="E685" s="20"/>
      <c r="F685" s="36"/>
      <c r="G685" s="36"/>
      <c r="H685" s="13"/>
      <c r="I685" s="68"/>
    </row>
    <row r="686" spans="1:9" s="30" customFormat="1" ht="17.25" customHeight="1">
      <c r="A686" s="524" t="s">
        <v>199</v>
      </c>
      <c r="B686" s="524"/>
      <c r="C686" s="524"/>
      <c r="D686" s="194"/>
      <c r="E686" s="20"/>
      <c r="F686" s="36"/>
      <c r="G686" s="36"/>
      <c r="H686" s="13"/>
      <c r="I686" s="10"/>
    </row>
    <row r="687" spans="1:9" s="30" customFormat="1" ht="17.25" customHeight="1">
      <c r="A687" s="524" t="s">
        <v>187</v>
      </c>
      <c r="B687" s="524"/>
      <c r="C687" s="524"/>
      <c r="D687" s="194"/>
      <c r="E687" s="20"/>
      <c r="F687" s="36"/>
      <c r="G687" s="36"/>
      <c r="H687" s="13"/>
      <c r="I687" s="10"/>
    </row>
    <row r="688" spans="1:9" s="30" customFormat="1" ht="17.25" customHeight="1">
      <c r="A688" s="524" t="s">
        <v>205</v>
      </c>
      <c r="B688" s="524"/>
      <c r="C688" s="524"/>
      <c r="D688" s="194"/>
      <c r="E688" s="20"/>
      <c r="F688" s="36"/>
      <c r="G688" s="36"/>
      <c r="H688" s="13"/>
      <c r="I688" s="10"/>
    </row>
    <row r="689" spans="1:9" s="30" customFormat="1" ht="15" customHeight="1">
      <c r="A689" s="524" t="s">
        <v>189</v>
      </c>
      <c r="B689" s="524"/>
      <c r="C689" s="524"/>
      <c r="D689" s="196"/>
      <c r="E689" s="526"/>
      <c r="F689" s="528"/>
      <c r="G689" s="528"/>
      <c r="H689" s="526"/>
      <c r="I689" s="526"/>
    </row>
    <row r="690" spans="1:9" s="30" customFormat="1" ht="16.5" customHeight="1">
      <c r="A690" s="524"/>
      <c r="B690" s="524"/>
      <c r="C690" s="524"/>
      <c r="D690" s="197"/>
      <c r="E690" s="527"/>
      <c r="F690" s="529"/>
      <c r="G690" s="529"/>
      <c r="H690" s="527"/>
      <c r="I690" s="527"/>
    </row>
    <row r="691" spans="1:9" s="30" customFormat="1" ht="16.5" customHeight="1">
      <c r="A691" s="524" t="s">
        <v>108</v>
      </c>
      <c r="B691" s="524"/>
      <c r="C691" s="524"/>
      <c r="D691" s="197"/>
      <c r="E691" s="65"/>
      <c r="F691" s="66"/>
      <c r="G691" s="66"/>
      <c r="H691" s="65"/>
      <c r="I691" s="65"/>
    </row>
    <row r="692" spans="1:9" s="30" customFormat="1" ht="18.75" customHeight="1">
      <c r="A692" s="524" t="s">
        <v>206</v>
      </c>
      <c r="B692" s="524"/>
      <c r="C692" s="524"/>
      <c r="D692" s="194" t="s">
        <v>398</v>
      </c>
      <c r="E692" s="20">
        <f>F692</f>
        <v>9254.6</v>
      </c>
      <c r="F692" s="34">
        <v>9254.6</v>
      </c>
      <c r="G692" s="68"/>
      <c r="H692" s="34">
        <v>9254.6</v>
      </c>
      <c r="I692" s="10">
        <v>9254.6</v>
      </c>
    </row>
    <row r="693" spans="1:9" s="30" customFormat="1" ht="19.5" customHeight="1">
      <c r="A693" s="525" t="s">
        <v>191</v>
      </c>
      <c r="B693" s="525"/>
      <c r="C693" s="525"/>
      <c r="D693" s="195"/>
      <c r="E693" s="8">
        <f>E695+E696</f>
        <v>0</v>
      </c>
      <c r="F693" s="8">
        <f>F695+F696</f>
        <v>0</v>
      </c>
      <c r="G693" s="8">
        <f>G695+G696</f>
        <v>0</v>
      </c>
      <c r="H693" s="8">
        <f>H695+H696</f>
        <v>0</v>
      </c>
      <c r="I693" s="8">
        <f>I695+I696</f>
        <v>0</v>
      </c>
    </row>
    <row r="694" spans="1:9" s="30" customFormat="1">
      <c r="A694" s="524" t="s">
        <v>21</v>
      </c>
      <c r="B694" s="524"/>
      <c r="C694" s="524"/>
      <c r="D694" s="194"/>
      <c r="E694" s="36"/>
      <c r="F694" s="36"/>
      <c r="G694" s="36"/>
      <c r="H694" s="36"/>
      <c r="I694" s="36"/>
    </row>
    <row r="695" spans="1:9" s="30" customFormat="1" ht="29.25" customHeight="1">
      <c r="A695" s="524" t="s">
        <v>144</v>
      </c>
      <c r="B695" s="524"/>
      <c r="C695" s="524"/>
      <c r="D695" s="194"/>
      <c r="E695" s="36"/>
      <c r="F695" s="36"/>
      <c r="G695" s="36"/>
      <c r="H695" s="36"/>
      <c r="I695" s="36"/>
    </row>
    <row r="696" spans="1:9" s="30" customFormat="1" ht="40.5" customHeight="1">
      <c r="A696" s="524" t="s">
        <v>145</v>
      </c>
      <c r="B696" s="524"/>
      <c r="C696" s="524"/>
      <c r="D696" s="194"/>
      <c r="E696" s="36"/>
      <c r="F696" s="36"/>
      <c r="G696" s="36"/>
      <c r="H696" s="36"/>
      <c r="I696" s="36"/>
    </row>
    <row r="697" spans="1:9" s="51" customFormat="1" ht="18.75" customHeight="1">
      <c r="A697" s="525" t="s">
        <v>192</v>
      </c>
      <c r="B697" s="525"/>
      <c r="C697" s="525"/>
      <c r="D697" s="195"/>
      <c r="E697" s="52">
        <f>E699+E700+E701+E702</f>
        <v>5000</v>
      </c>
      <c r="F697" s="12">
        <f>F699+F700+F701+F702</f>
        <v>5000</v>
      </c>
      <c r="G697" s="12">
        <f>G699+G700+G701+G702</f>
        <v>0</v>
      </c>
      <c r="H697" s="12">
        <f>H699+H700+H701+H702</f>
        <v>5000</v>
      </c>
      <c r="I697" s="12">
        <f>I699+I700+I701+I702</f>
        <v>5000</v>
      </c>
    </row>
    <row r="698" spans="1:9" s="30" customFormat="1">
      <c r="A698" s="524" t="s">
        <v>185</v>
      </c>
      <c r="B698" s="524"/>
      <c r="C698" s="524"/>
      <c r="D698" s="194"/>
      <c r="E698" s="38"/>
      <c r="F698" s="36"/>
      <c r="G698" s="36"/>
      <c r="H698" s="36"/>
      <c r="I698" s="36"/>
    </row>
    <row r="699" spans="1:9" s="30" customFormat="1" ht="31.5" customHeight="1">
      <c r="A699" s="524" t="s">
        <v>193</v>
      </c>
      <c r="B699" s="524"/>
      <c r="C699" s="524"/>
      <c r="D699" s="194"/>
      <c r="E699" s="38"/>
      <c r="F699" s="36"/>
      <c r="G699" s="36"/>
      <c r="H699" s="13"/>
      <c r="I699" s="39"/>
    </row>
    <row r="700" spans="1:9" s="30" customFormat="1" ht="31.5" customHeight="1">
      <c r="A700" s="524" t="s">
        <v>194</v>
      </c>
      <c r="B700" s="524"/>
      <c r="C700" s="524"/>
      <c r="D700" s="194"/>
      <c r="E700" s="38"/>
      <c r="F700" s="36"/>
      <c r="G700" s="36"/>
      <c r="H700" s="36"/>
      <c r="I700" s="39"/>
    </row>
    <row r="701" spans="1:9" s="30" customFormat="1" ht="31.5" customHeight="1">
      <c r="A701" s="524" t="s">
        <v>195</v>
      </c>
      <c r="B701" s="524"/>
      <c r="C701" s="524"/>
      <c r="D701" s="194"/>
      <c r="E701" s="38"/>
      <c r="F701" s="36"/>
      <c r="G701" s="36"/>
      <c r="H701" s="36"/>
      <c r="I701" s="39"/>
    </row>
    <row r="702" spans="1:9" s="30" customFormat="1" ht="38.25" customHeight="1">
      <c r="A702" s="524" t="s">
        <v>196</v>
      </c>
      <c r="B702" s="524"/>
      <c r="C702" s="524"/>
      <c r="D702" s="194" t="s">
        <v>398</v>
      </c>
      <c r="E702" s="38">
        <f>F702</f>
        <v>5000</v>
      </c>
      <c r="F702" s="35">
        <v>5000</v>
      </c>
      <c r="G702" s="36"/>
      <c r="H702" s="39">
        <f>I702</f>
        <v>5000</v>
      </c>
      <c r="I702" s="39">
        <v>5000</v>
      </c>
    </row>
    <row r="703" spans="1:9" s="51" customFormat="1" ht="18.75" customHeight="1">
      <c r="A703" s="525" t="s">
        <v>197</v>
      </c>
      <c r="B703" s="525"/>
      <c r="C703" s="525"/>
      <c r="D703" s="195"/>
      <c r="E703" s="52"/>
      <c r="F703" s="41"/>
      <c r="G703" s="41"/>
      <c r="H703" s="41"/>
      <c r="I703" s="55"/>
    </row>
    <row r="704" spans="1:9" s="30" customFormat="1" ht="0.75" customHeight="1">
      <c r="A704" s="524" t="s">
        <v>21</v>
      </c>
      <c r="B704" s="524"/>
      <c r="C704" s="524"/>
      <c r="D704" s="194"/>
      <c r="E704" s="36"/>
      <c r="F704" s="36"/>
      <c r="G704" s="36"/>
      <c r="H704" s="36"/>
      <c r="I704" s="36"/>
    </row>
    <row r="705" spans="1:9" s="30" customFormat="1" ht="45" hidden="1" customHeight="1">
      <c r="A705" s="524" t="s">
        <v>152</v>
      </c>
      <c r="B705" s="524"/>
      <c r="C705" s="524"/>
      <c r="D705" s="194"/>
      <c r="E705" s="36"/>
      <c r="F705" s="36"/>
      <c r="G705" s="36"/>
      <c r="H705" s="36"/>
      <c r="I705" s="36"/>
    </row>
    <row r="706" spans="1:9" s="30" customFormat="1" ht="36" hidden="1" customHeight="1">
      <c r="A706" s="524" t="s">
        <v>153</v>
      </c>
      <c r="B706" s="524"/>
      <c r="C706" s="524"/>
      <c r="D706" s="194"/>
      <c r="E706" s="36"/>
      <c r="F706" s="36"/>
      <c r="G706" s="36"/>
      <c r="H706" s="36"/>
      <c r="I706" s="36"/>
    </row>
    <row r="707" spans="1:9" s="30" customFormat="1" ht="17.25" customHeight="1" thickBot="1">
      <c r="A707" s="525" t="s">
        <v>394</v>
      </c>
      <c r="B707" s="525"/>
      <c r="C707" s="525"/>
      <c r="D707" s="195"/>
      <c r="E707" s="55"/>
      <c r="F707" s="55"/>
      <c r="G707" s="55"/>
      <c r="H707" s="55"/>
      <c r="I707" s="55"/>
    </row>
    <row r="708" spans="1:9" s="30" customFormat="1" ht="51" hidden="1" customHeight="1" thickBot="1">
      <c r="A708" s="546" t="s">
        <v>219</v>
      </c>
      <c r="B708" s="531"/>
      <c r="C708" s="532"/>
      <c r="D708" s="199"/>
      <c r="E708" s="112">
        <f>E709</f>
        <v>0</v>
      </c>
      <c r="F708" s="113">
        <f>F709</f>
        <v>0</v>
      </c>
      <c r="G708" s="113">
        <f>G709</f>
        <v>0</v>
      </c>
      <c r="H708" s="113">
        <f>H709</f>
        <v>0</v>
      </c>
      <c r="I708" s="114">
        <f>I709</f>
        <v>0</v>
      </c>
    </row>
    <row r="709" spans="1:9" s="51" customFormat="1" ht="133.5" hidden="1" customHeight="1" thickBot="1">
      <c r="A709" s="533" t="s">
        <v>132</v>
      </c>
      <c r="B709" s="533"/>
      <c r="C709" s="533"/>
      <c r="D709" s="197"/>
      <c r="E709" s="107">
        <f>E711+E716+E725+E729+E739</f>
        <v>0</v>
      </c>
      <c r="F709" s="92">
        <f>F711+F716+F725+F729+F739</f>
        <v>0</v>
      </c>
      <c r="G709" s="92">
        <f>G711+G716+G725+G729+G739</f>
        <v>0</v>
      </c>
      <c r="H709" s="92">
        <f>H711+H716+H725+H729+H739</f>
        <v>0</v>
      </c>
      <c r="I709" s="92">
        <f>I711+I716+I725+I729+I739</f>
        <v>0</v>
      </c>
    </row>
    <row r="710" spans="1:9" s="30" customFormat="1" ht="25.5" hidden="1" customHeight="1" thickBot="1">
      <c r="A710" s="524" t="s">
        <v>98</v>
      </c>
      <c r="B710" s="524"/>
      <c r="C710" s="524"/>
      <c r="D710" s="194"/>
      <c r="E710" s="20"/>
      <c r="F710" s="10"/>
      <c r="G710" s="10"/>
      <c r="H710" s="10"/>
      <c r="I710" s="10"/>
    </row>
    <row r="711" spans="1:9" s="30" customFormat="1" ht="16.5" hidden="1" customHeight="1" thickBot="1">
      <c r="A711" s="525" t="s">
        <v>133</v>
      </c>
      <c r="B711" s="525"/>
      <c r="C711" s="525"/>
      <c r="D711" s="195"/>
      <c r="E711" s="12">
        <f>E713+E714+E715</f>
        <v>0</v>
      </c>
      <c r="F711" s="12">
        <f>F713+F714+F715</f>
        <v>0</v>
      </c>
      <c r="G711" s="12">
        <f>G713+G714+G715</f>
        <v>0</v>
      </c>
      <c r="H711" s="12">
        <f>H713+H714+H715</f>
        <v>0</v>
      </c>
      <c r="I711" s="12">
        <f>I713+I714+I715</f>
        <v>0</v>
      </c>
    </row>
    <row r="712" spans="1:9" s="30" customFormat="1" ht="31.5" hidden="1" customHeight="1" thickBot="1">
      <c r="A712" s="524" t="s">
        <v>21</v>
      </c>
      <c r="B712" s="524"/>
      <c r="C712" s="524"/>
      <c r="D712" s="194"/>
      <c r="E712" s="31"/>
      <c r="F712" s="32"/>
      <c r="G712" s="32"/>
      <c r="H712" s="32"/>
      <c r="I712" s="32"/>
    </row>
    <row r="713" spans="1:9" s="30" customFormat="1" ht="15" hidden="1" customHeight="1" thickBot="1">
      <c r="A713" s="524" t="s">
        <v>134</v>
      </c>
      <c r="B713" s="524"/>
      <c r="C713" s="524"/>
      <c r="D713" s="194"/>
      <c r="E713" s="33">
        <f>F713</f>
        <v>0</v>
      </c>
      <c r="F713" s="32"/>
      <c r="G713" s="32"/>
      <c r="H713" s="33"/>
      <c r="I713" s="57"/>
    </row>
    <row r="714" spans="1:9" s="30" customFormat="1" ht="18" hidden="1" customHeight="1" thickBot="1">
      <c r="A714" s="524" t="s">
        <v>135</v>
      </c>
      <c r="B714" s="524"/>
      <c r="C714" s="524"/>
      <c r="D714" s="194"/>
      <c r="E714" s="20"/>
      <c r="F714" s="105"/>
      <c r="G714" s="105"/>
      <c r="H714" s="20"/>
      <c r="I714" s="40"/>
    </row>
    <row r="715" spans="1:9" s="30" customFormat="1" ht="18" hidden="1" customHeight="1" thickBot="1">
      <c r="A715" s="524" t="s">
        <v>136</v>
      </c>
      <c r="B715" s="524"/>
      <c r="C715" s="524"/>
      <c r="D715" s="194"/>
      <c r="E715" s="20">
        <f>F715</f>
        <v>0</v>
      </c>
      <c r="F715" s="39"/>
      <c r="G715" s="36"/>
      <c r="H715" s="13"/>
      <c r="I715" s="40"/>
    </row>
    <row r="716" spans="1:9" s="30" customFormat="1" ht="21" hidden="1" customHeight="1" thickBot="1">
      <c r="A716" s="525" t="s">
        <v>218</v>
      </c>
      <c r="B716" s="525"/>
      <c r="C716" s="525"/>
      <c r="D716" s="195"/>
      <c r="E716" s="8">
        <f>E718+E719+E720+E724+E723</f>
        <v>0</v>
      </c>
      <c r="F716" s="8">
        <f>F718+F719+F720+F724+F723</f>
        <v>0</v>
      </c>
      <c r="G716" s="8">
        <f>G718+G719+G720+G724+G723</f>
        <v>0</v>
      </c>
      <c r="H716" s="8">
        <f>H718+H719+H720+H724+H723</f>
        <v>0</v>
      </c>
      <c r="I716" s="8">
        <f>I718+I719+I720+I724+I723</f>
        <v>0</v>
      </c>
    </row>
    <row r="717" spans="1:9" s="30" customFormat="1" ht="19.5" hidden="1" customHeight="1" thickBot="1">
      <c r="A717" s="524" t="s">
        <v>21</v>
      </c>
      <c r="B717" s="524"/>
      <c r="C717" s="524"/>
      <c r="D717" s="194"/>
      <c r="E717" s="20"/>
      <c r="F717" s="36"/>
      <c r="G717" s="36"/>
      <c r="H717" s="13"/>
      <c r="I717" s="105"/>
    </row>
    <row r="718" spans="1:9" s="30" customFormat="1" ht="15.75" hidden="1" customHeight="1" thickBot="1">
      <c r="A718" s="524" t="s">
        <v>138</v>
      </c>
      <c r="B718" s="524"/>
      <c r="C718" s="524"/>
      <c r="D718" s="194"/>
      <c r="E718" s="20"/>
      <c r="F718" s="36"/>
      <c r="G718" s="36"/>
      <c r="H718" s="13"/>
      <c r="I718" s="10"/>
    </row>
    <row r="719" spans="1:9" s="30" customFormat="1" ht="17.25" hidden="1" customHeight="1" thickBot="1">
      <c r="A719" s="524" t="s">
        <v>139</v>
      </c>
      <c r="B719" s="524"/>
      <c r="C719" s="524"/>
      <c r="D719" s="194"/>
      <c r="E719" s="20"/>
      <c r="F719" s="36"/>
      <c r="G719" s="36"/>
      <c r="H719" s="13"/>
      <c r="I719" s="10"/>
    </row>
    <row r="720" spans="1:9" s="30" customFormat="1" ht="17.25" hidden="1" customHeight="1" thickBot="1">
      <c r="A720" s="524" t="s">
        <v>140</v>
      </c>
      <c r="B720" s="524"/>
      <c r="C720" s="524"/>
      <c r="D720" s="194"/>
      <c r="E720" s="20"/>
      <c r="F720" s="36"/>
      <c r="G720" s="36"/>
      <c r="H720" s="13"/>
      <c r="I720" s="10"/>
    </row>
    <row r="721" spans="1:9" s="30" customFormat="1" ht="17.25" hidden="1" customHeight="1" thickBot="1">
      <c r="A721" s="524" t="s">
        <v>141</v>
      </c>
      <c r="B721" s="524"/>
      <c r="C721" s="524"/>
      <c r="D721" s="196"/>
      <c r="E721" s="526"/>
      <c r="F721" s="528"/>
      <c r="G721" s="528"/>
      <c r="H721" s="526"/>
      <c r="I721" s="526"/>
    </row>
    <row r="722" spans="1:9" s="30" customFormat="1" ht="15" hidden="1" customHeight="1" thickBot="1">
      <c r="A722" s="524"/>
      <c r="B722" s="524"/>
      <c r="C722" s="524"/>
      <c r="D722" s="197"/>
      <c r="E722" s="527"/>
      <c r="F722" s="529"/>
      <c r="G722" s="529"/>
      <c r="H722" s="527"/>
      <c r="I722" s="527"/>
    </row>
    <row r="723" spans="1:9" s="30" customFormat="1" ht="16.5" hidden="1" customHeight="1" thickBot="1">
      <c r="A723" s="524" t="s">
        <v>108</v>
      </c>
      <c r="B723" s="524"/>
      <c r="C723" s="524"/>
      <c r="D723" s="197"/>
      <c r="E723" s="107"/>
      <c r="F723" s="108"/>
      <c r="G723" s="108"/>
      <c r="H723" s="107"/>
      <c r="I723" s="107"/>
    </row>
    <row r="724" spans="1:9" s="30" customFormat="1" ht="16.5" hidden="1" customHeight="1" thickBot="1">
      <c r="A724" s="524" t="s">
        <v>142</v>
      </c>
      <c r="B724" s="524"/>
      <c r="C724" s="524"/>
      <c r="D724" s="194"/>
      <c r="E724" s="20">
        <f>F724</f>
        <v>0</v>
      </c>
      <c r="F724" s="34"/>
      <c r="G724" s="105"/>
      <c r="H724" s="20">
        <f>I724</f>
        <v>0</v>
      </c>
      <c r="I724" s="10"/>
    </row>
    <row r="725" spans="1:9" s="30" customFormat="1" ht="18.75" hidden="1" customHeight="1" thickBot="1">
      <c r="A725" s="525" t="s">
        <v>143</v>
      </c>
      <c r="B725" s="525"/>
      <c r="C725" s="525"/>
      <c r="D725" s="195"/>
      <c r="E725" s="8">
        <f>E727+E728</f>
        <v>0</v>
      </c>
      <c r="F725" s="8"/>
      <c r="G725" s="8">
        <f>G727+G728</f>
        <v>0</v>
      </c>
      <c r="H725" s="8">
        <f>H727+H728</f>
        <v>0</v>
      </c>
      <c r="I725" s="8">
        <f>I727+I728</f>
        <v>0</v>
      </c>
    </row>
    <row r="726" spans="1:9" s="30" customFormat="1" ht="15" hidden="1" customHeight="1" thickBot="1">
      <c r="A726" s="524" t="s">
        <v>21</v>
      </c>
      <c r="B726" s="524"/>
      <c r="C726" s="524"/>
      <c r="D726" s="194"/>
      <c r="E726" s="36"/>
      <c r="F726" s="36"/>
      <c r="G726" s="36"/>
      <c r="H726" s="36"/>
      <c r="I726" s="36"/>
    </row>
    <row r="727" spans="1:9" s="30" customFormat="1" ht="15.75" hidden="1" thickBot="1">
      <c r="A727" s="524" t="s">
        <v>144</v>
      </c>
      <c r="B727" s="524"/>
      <c r="C727" s="524"/>
      <c r="D727" s="194"/>
      <c r="E727" s="36"/>
      <c r="F727" s="36"/>
      <c r="G727" s="36"/>
      <c r="H727" s="36"/>
      <c r="I727" s="36"/>
    </row>
    <row r="728" spans="1:9" s="30" customFormat="1" ht="29.25" hidden="1" customHeight="1" thickBot="1">
      <c r="A728" s="524" t="s">
        <v>145</v>
      </c>
      <c r="B728" s="524"/>
      <c r="C728" s="524"/>
      <c r="D728" s="194"/>
      <c r="E728" s="36"/>
      <c r="F728" s="36"/>
      <c r="G728" s="36"/>
      <c r="H728" s="36"/>
      <c r="I728" s="36"/>
    </row>
    <row r="729" spans="1:9" s="30" customFormat="1" ht="40.5" hidden="1" customHeight="1" thickBot="1">
      <c r="A729" s="525" t="s">
        <v>146</v>
      </c>
      <c r="B729" s="525"/>
      <c r="C729" s="525"/>
      <c r="D729" s="195"/>
      <c r="E729" s="52">
        <f>E731+E732+E733+E734</f>
        <v>0</v>
      </c>
      <c r="F729" s="12">
        <f>F731+F732+F733+F734</f>
        <v>0</v>
      </c>
      <c r="G729" s="12">
        <f>G731+G732+G733+G734</f>
        <v>0</v>
      </c>
      <c r="H729" s="12">
        <f>H731+H732+H733+H734</f>
        <v>0</v>
      </c>
      <c r="I729" s="12">
        <f>I731+I732+I733+I734</f>
        <v>0</v>
      </c>
    </row>
    <row r="730" spans="1:9" s="51" customFormat="1" ht="17.25" hidden="1" customHeight="1" thickBot="1">
      <c r="A730" s="524" t="s">
        <v>21</v>
      </c>
      <c r="B730" s="524"/>
      <c r="C730" s="524"/>
      <c r="D730" s="194"/>
      <c r="E730" s="38"/>
      <c r="F730" s="36"/>
      <c r="G730" s="36"/>
      <c r="H730" s="36"/>
      <c r="I730" s="36"/>
    </row>
    <row r="731" spans="1:9" s="30" customFormat="1" ht="15.75" hidden="1" thickBot="1">
      <c r="A731" s="524" t="s">
        <v>147</v>
      </c>
      <c r="B731" s="524"/>
      <c r="C731" s="524"/>
      <c r="D731" s="194"/>
      <c r="E731" s="38"/>
      <c r="F731" s="36"/>
      <c r="G731" s="36"/>
      <c r="H731" s="13"/>
      <c r="I731" s="39"/>
    </row>
    <row r="732" spans="1:9" s="30" customFormat="1" ht="31.5" hidden="1" customHeight="1" thickBot="1">
      <c r="A732" s="524" t="s">
        <v>148</v>
      </c>
      <c r="B732" s="524"/>
      <c r="C732" s="524"/>
      <c r="D732" s="194"/>
      <c r="E732" s="38"/>
      <c r="F732" s="36"/>
      <c r="G732" s="36"/>
      <c r="H732" s="36"/>
      <c r="I732" s="39"/>
    </row>
    <row r="733" spans="1:9" s="30" customFormat="1" ht="31.5" hidden="1" customHeight="1" thickBot="1">
      <c r="A733" s="524" t="s">
        <v>149</v>
      </c>
      <c r="B733" s="524"/>
      <c r="C733" s="524"/>
      <c r="D733" s="194"/>
      <c r="E733" s="38"/>
      <c r="F733" s="36"/>
      <c r="G733" s="36"/>
      <c r="H733" s="36"/>
      <c r="I733" s="39"/>
    </row>
    <row r="734" spans="1:9" s="30" customFormat="1" ht="31.5" hidden="1" customHeight="1" thickBot="1">
      <c r="A734" s="524" t="s">
        <v>150</v>
      </c>
      <c r="B734" s="524"/>
      <c r="C734" s="524"/>
      <c r="D734" s="194"/>
      <c r="E734" s="38"/>
      <c r="F734" s="35"/>
      <c r="G734" s="36"/>
      <c r="H734" s="39"/>
      <c r="I734" s="39"/>
    </row>
    <row r="735" spans="1:9" s="30" customFormat="1" ht="38.25" hidden="1" customHeight="1" thickBot="1">
      <c r="A735" s="525" t="s">
        <v>151</v>
      </c>
      <c r="B735" s="525"/>
      <c r="C735" s="525"/>
      <c r="D735" s="195"/>
      <c r="E735" s="52"/>
      <c r="F735" s="41"/>
      <c r="G735" s="41"/>
      <c r="H735" s="41"/>
      <c r="I735" s="55"/>
    </row>
    <row r="736" spans="1:9" s="51" customFormat="1" ht="18" hidden="1" customHeight="1" thickBot="1">
      <c r="A736" s="524" t="s">
        <v>21</v>
      </c>
      <c r="B736" s="524"/>
      <c r="C736" s="524"/>
      <c r="D736" s="194"/>
      <c r="E736" s="36"/>
      <c r="F736" s="36"/>
      <c r="G736" s="36"/>
      <c r="H736" s="36"/>
      <c r="I736" s="36"/>
    </row>
    <row r="737" spans="1:15" s="30" customFormat="1" ht="15.75" hidden="1" thickBot="1">
      <c r="A737" s="524" t="s">
        <v>152</v>
      </c>
      <c r="B737" s="524"/>
      <c r="C737" s="524"/>
      <c r="D737" s="194"/>
      <c r="E737" s="36"/>
      <c r="F737" s="36"/>
      <c r="G737" s="36"/>
      <c r="H737" s="36"/>
      <c r="I737" s="36"/>
    </row>
    <row r="738" spans="1:15" s="30" customFormat="1" ht="45" hidden="1" customHeight="1" thickBot="1">
      <c r="A738" s="524" t="s">
        <v>153</v>
      </c>
      <c r="B738" s="524"/>
      <c r="C738" s="524"/>
      <c r="D738" s="194"/>
      <c r="E738" s="36"/>
      <c r="F738" s="36"/>
      <c r="G738" s="36"/>
      <c r="H738" s="36"/>
      <c r="I738" s="36"/>
    </row>
    <row r="739" spans="1:15" s="30" customFormat="1" ht="24.75" hidden="1" customHeight="1" thickBot="1">
      <c r="A739" s="525" t="s">
        <v>154</v>
      </c>
      <c r="B739" s="525"/>
      <c r="C739" s="525"/>
      <c r="D739" s="195"/>
      <c r="E739" s="55"/>
      <c r="F739" s="55"/>
      <c r="G739" s="55"/>
      <c r="H739" s="55"/>
      <c r="I739" s="55"/>
    </row>
    <row r="740" spans="1:15" s="30" customFormat="1" ht="104.25" customHeight="1" thickBot="1">
      <c r="A740" s="530" t="s">
        <v>714</v>
      </c>
      <c r="B740" s="531"/>
      <c r="C740" s="532"/>
      <c r="D740" s="199" t="s">
        <v>696</v>
      </c>
      <c r="E740" s="112">
        <f>E741</f>
        <v>64340</v>
      </c>
      <c r="F740" s="113">
        <f>F741</f>
        <v>64340</v>
      </c>
      <c r="G740" s="113">
        <f>G741</f>
        <v>0</v>
      </c>
      <c r="H740" s="113">
        <f>H741</f>
        <v>0</v>
      </c>
      <c r="I740" s="114">
        <f>I741</f>
        <v>0</v>
      </c>
    </row>
    <row r="741" spans="1:15" s="111" customFormat="1" ht="21.75" customHeight="1">
      <c r="A741" s="533" t="s">
        <v>132</v>
      </c>
      <c r="B741" s="533"/>
      <c r="C741" s="533"/>
      <c r="D741" s="197"/>
      <c r="E741" s="115">
        <f>E743+E748+E757+E761+E771</f>
        <v>64340</v>
      </c>
      <c r="F741" s="92">
        <f>F743+F748+F757+F761+F771</f>
        <v>64340</v>
      </c>
      <c r="G741" s="92">
        <f>G743+G748+G757+G761+G771</f>
        <v>0</v>
      </c>
      <c r="H741" s="92">
        <f>H743+H748+H757+H761+H771</f>
        <v>0</v>
      </c>
      <c r="I741" s="92">
        <f>I743+I748+I757+I761+I771</f>
        <v>0</v>
      </c>
      <c r="K741" s="111">
        <v>1546525</v>
      </c>
      <c r="L741" s="214">
        <f>H838-K741</f>
        <v>0</v>
      </c>
      <c r="M741" s="214">
        <v>1517025</v>
      </c>
      <c r="N741" s="214">
        <f>I838-M741</f>
        <v>0</v>
      </c>
      <c r="O741" s="214"/>
    </row>
    <row r="742" spans="1:15" s="30" customFormat="1" ht="18" customHeight="1">
      <c r="A742" s="524" t="s">
        <v>98</v>
      </c>
      <c r="B742" s="524"/>
      <c r="C742" s="524"/>
      <c r="D742" s="194"/>
      <c r="E742" s="20"/>
      <c r="F742" s="10"/>
      <c r="G742" s="10"/>
      <c r="H742" s="10"/>
      <c r="I742" s="10"/>
      <c r="J742" s="98"/>
    </row>
    <row r="743" spans="1:15" s="30" customFormat="1" ht="17.25" customHeight="1">
      <c r="A743" s="525" t="s">
        <v>133</v>
      </c>
      <c r="B743" s="525"/>
      <c r="C743" s="525"/>
      <c r="D743" s="195"/>
      <c r="E743" s="12">
        <f>E745+E746+E747</f>
        <v>64340</v>
      </c>
      <c r="F743" s="12">
        <f>F745+F746+F747</f>
        <v>64340</v>
      </c>
      <c r="G743" s="12">
        <f>G745+G746+G747</f>
        <v>0</v>
      </c>
      <c r="H743" s="12">
        <f>H745+H746+H747</f>
        <v>0</v>
      </c>
      <c r="I743" s="12">
        <f>I745+I746+I747</f>
        <v>0</v>
      </c>
      <c r="J743" s="98"/>
    </row>
    <row r="744" spans="1:15" s="30" customFormat="1" ht="18" customHeight="1">
      <c r="A744" s="524" t="s">
        <v>21</v>
      </c>
      <c r="B744" s="524"/>
      <c r="C744" s="524"/>
      <c r="D744" s="194"/>
      <c r="E744" s="31"/>
      <c r="F744" s="32"/>
      <c r="G744" s="32"/>
      <c r="H744" s="32"/>
      <c r="I744" s="32"/>
      <c r="J744" s="98"/>
    </row>
    <row r="745" spans="1:15" s="30" customFormat="1">
      <c r="A745" s="524" t="s">
        <v>134</v>
      </c>
      <c r="B745" s="524"/>
      <c r="C745" s="524"/>
      <c r="D745" s="194" t="s">
        <v>697</v>
      </c>
      <c r="E745" s="33">
        <f>F745</f>
        <v>49492</v>
      </c>
      <c r="F745" s="32">
        <v>49492</v>
      </c>
      <c r="G745" s="32"/>
      <c r="H745" s="33"/>
      <c r="I745" s="57"/>
      <c r="J745" s="98"/>
    </row>
    <row r="746" spans="1:15" s="30" customFormat="1" ht="18" customHeight="1">
      <c r="A746" s="524" t="s">
        <v>135</v>
      </c>
      <c r="B746" s="524"/>
      <c r="C746" s="524"/>
      <c r="D746" s="194"/>
      <c r="E746" s="20"/>
      <c r="F746" s="117"/>
      <c r="G746" s="117"/>
      <c r="H746" s="20"/>
      <c r="I746" s="40"/>
      <c r="J746" s="98"/>
    </row>
    <row r="747" spans="1:15" s="30" customFormat="1" ht="18.75" customHeight="1">
      <c r="A747" s="524" t="s">
        <v>136</v>
      </c>
      <c r="B747" s="524"/>
      <c r="C747" s="524"/>
      <c r="D747" s="194" t="s">
        <v>698</v>
      </c>
      <c r="E747" s="20">
        <f>F747</f>
        <v>14848</v>
      </c>
      <c r="F747" s="39">
        <v>14848</v>
      </c>
      <c r="G747" s="36"/>
      <c r="H747" s="13"/>
      <c r="I747" s="40"/>
      <c r="J747" s="98"/>
    </row>
    <row r="748" spans="1:15" s="30" customFormat="1" ht="18" customHeight="1">
      <c r="A748" s="525" t="s">
        <v>218</v>
      </c>
      <c r="B748" s="525"/>
      <c r="C748" s="525"/>
      <c r="D748" s="195"/>
      <c r="E748" s="8">
        <f>E750+E751+E752+E756+E755</f>
        <v>0</v>
      </c>
      <c r="F748" s="8">
        <f>F750+F751+F752+F756+F755</f>
        <v>0</v>
      </c>
      <c r="G748" s="8">
        <f>G750+G751+G752+G756+G755</f>
        <v>0</v>
      </c>
      <c r="H748" s="8">
        <f>H750+H751+H752+H756+H755</f>
        <v>0</v>
      </c>
      <c r="I748" s="8">
        <f>I750+I751+I752+I756+I755</f>
        <v>0</v>
      </c>
      <c r="J748" s="98"/>
    </row>
    <row r="749" spans="1:15" s="30" customFormat="1" ht="0.75" customHeight="1">
      <c r="A749" s="524" t="s">
        <v>21</v>
      </c>
      <c r="B749" s="524"/>
      <c r="C749" s="524"/>
      <c r="D749" s="194"/>
      <c r="E749" s="20"/>
      <c r="F749" s="36"/>
      <c r="G749" s="36"/>
      <c r="H749" s="13"/>
      <c r="I749" s="117"/>
      <c r="J749" s="98"/>
    </row>
    <row r="750" spans="1:15" s="30" customFormat="1" hidden="1">
      <c r="A750" s="524" t="s">
        <v>138</v>
      </c>
      <c r="B750" s="524"/>
      <c r="C750" s="524"/>
      <c r="D750" s="194"/>
      <c r="E750" s="20"/>
      <c r="F750" s="36"/>
      <c r="G750" s="36"/>
      <c r="H750" s="13"/>
      <c r="I750" s="10"/>
      <c r="J750" s="98"/>
    </row>
    <row r="751" spans="1:15" s="30" customFormat="1" ht="18.75" hidden="1" customHeight="1">
      <c r="A751" s="524" t="s">
        <v>139</v>
      </c>
      <c r="B751" s="524"/>
      <c r="C751" s="524"/>
      <c r="D751" s="194"/>
      <c r="E751" s="20"/>
      <c r="F751" s="36"/>
      <c r="G751" s="36"/>
      <c r="H751" s="13"/>
      <c r="I751" s="10"/>
      <c r="J751" s="98"/>
    </row>
    <row r="752" spans="1:15" s="30" customFormat="1" ht="17.25" hidden="1" customHeight="1">
      <c r="A752" s="524" t="s">
        <v>140</v>
      </c>
      <c r="B752" s="524"/>
      <c r="C752" s="524"/>
      <c r="D752" s="194"/>
      <c r="E752" s="20"/>
      <c r="F752" s="36"/>
      <c r="G752" s="36"/>
      <c r="H752" s="13"/>
      <c r="I752" s="10"/>
      <c r="J752" s="98"/>
    </row>
    <row r="753" spans="1:10" s="30" customFormat="1" ht="18" hidden="1" customHeight="1">
      <c r="A753" s="524" t="s">
        <v>141</v>
      </c>
      <c r="B753" s="524"/>
      <c r="C753" s="524"/>
      <c r="D753" s="196"/>
      <c r="E753" s="526"/>
      <c r="F753" s="528"/>
      <c r="G753" s="528"/>
      <c r="H753" s="526"/>
      <c r="I753" s="526"/>
      <c r="J753" s="98"/>
    </row>
    <row r="754" spans="1:10" s="30" customFormat="1" ht="19.5" hidden="1" customHeight="1">
      <c r="A754" s="524"/>
      <c r="B754" s="524"/>
      <c r="C754" s="524"/>
      <c r="D754" s="197"/>
      <c r="E754" s="527"/>
      <c r="F754" s="529"/>
      <c r="G754" s="529"/>
      <c r="H754" s="527"/>
      <c r="I754" s="527"/>
      <c r="J754" s="98"/>
    </row>
    <row r="755" spans="1:10" s="30" customFormat="1" ht="19.5" hidden="1" customHeight="1">
      <c r="A755" s="524" t="s">
        <v>108</v>
      </c>
      <c r="B755" s="524"/>
      <c r="C755" s="524"/>
      <c r="D755" s="197"/>
      <c r="E755" s="115"/>
      <c r="F755" s="116"/>
      <c r="G755" s="116"/>
      <c r="H755" s="115"/>
      <c r="I755" s="115"/>
      <c r="J755" s="98"/>
    </row>
    <row r="756" spans="1:10" s="30" customFormat="1" ht="17.25" hidden="1" customHeight="1">
      <c r="A756" s="524" t="s">
        <v>142</v>
      </c>
      <c r="B756" s="524"/>
      <c r="C756" s="524"/>
      <c r="D756" s="194"/>
      <c r="E756" s="20">
        <f>F756</f>
        <v>0</v>
      </c>
      <c r="F756" s="34"/>
      <c r="G756" s="117"/>
      <c r="H756" s="20">
        <f>I756</f>
        <v>0</v>
      </c>
      <c r="I756" s="10"/>
      <c r="J756" s="98"/>
    </row>
    <row r="757" spans="1:10" s="30" customFormat="1" ht="13.5" customHeight="1">
      <c r="A757" s="525" t="s">
        <v>143</v>
      </c>
      <c r="B757" s="525"/>
      <c r="C757" s="525"/>
      <c r="D757" s="195"/>
      <c r="E757" s="8">
        <f>E759+E760</f>
        <v>0</v>
      </c>
      <c r="F757" s="8">
        <f>F759+F760</f>
        <v>0</v>
      </c>
      <c r="G757" s="8">
        <f>G759+G760</f>
        <v>0</v>
      </c>
      <c r="H757" s="8">
        <f>H759+H760</f>
        <v>0</v>
      </c>
      <c r="I757" s="8">
        <f>I759+I760</f>
        <v>0</v>
      </c>
      <c r="J757" s="98"/>
    </row>
    <row r="758" spans="1:10" s="30" customFormat="1" ht="1.5" hidden="1" customHeight="1">
      <c r="A758" s="524" t="s">
        <v>21</v>
      </c>
      <c r="B758" s="524"/>
      <c r="C758" s="524"/>
      <c r="D758" s="194"/>
      <c r="E758" s="36"/>
      <c r="F758" s="36"/>
      <c r="G758" s="36"/>
      <c r="H758" s="36"/>
      <c r="I758" s="36"/>
      <c r="J758" s="98"/>
    </row>
    <row r="759" spans="1:10" s="30" customFormat="1" ht="19.5" hidden="1" customHeight="1">
      <c r="A759" s="524" t="s">
        <v>144</v>
      </c>
      <c r="B759" s="524"/>
      <c r="C759" s="524"/>
      <c r="D759" s="194"/>
      <c r="E759" s="36"/>
      <c r="F759" s="36"/>
      <c r="G759" s="36"/>
      <c r="H759" s="36"/>
      <c r="I759" s="36"/>
      <c r="J759" s="98"/>
    </row>
    <row r="760" spans="1:10" s="30" customFormat="1" ht="38.25" hidden="1" customHeight="1">
      <c r="A760" s="524" t="s">
        <v>145</v>
      </c>
      <c r="B760" s="524"/>
      <c r="C760" s="524"/>
      <c r="D760" s="194"/>
      <c r="E760" s="36"/>
      <c r="F760" s="36"/>
      <c r="G760" s="36"/>
      <c r="H760" s="36"/>
      <c r="I760" s="36"/>
      <c r="J760" s="98"/>
    </row>
    <row r="761" spans="1:10" s="51" customFormat="1" ht="36" customHeight="1">
      <c r="A761" s="525" t="s">
        <v>146</v>
      </c>
      <c r="B761" s="525"/>
      <c r="C761" s="525"/>
      <c r="D761" s="195"/>
      <c r="E761" s="52">
        <f>E763+E764+E765+E766</f>
        <v>0</v>
      </c>
      <c r="F761" s="12">
        <f>F763+F764+F765+F766</f>
        <v>0</v>
      </c>
      <c r="G761" s="12">
        <f>G763+G764+G765+G766</f>
        <v>0</v>
      </c>
      <c r="H761" s="12">
        <f>H763+H764+H765+H766</f>
        <v>0</v>
      </c>
      <c r="I761" s="12">
        <f>I763+I764+I765+I766</f>
        <v>0</v>
      </c>
      <c r="J761" s="98"/>
    </row>
    <row r="762" spans="1:10" s="30" customFormat="1" ht="0.75" customHeight="1">
      <c r="A762" s="524" t="s">
        <v>21</v>
      </c>
      <c r="B762" s="524"/>
      <c r="C762" s="524"/>
      <c r="D762" s="194"/>
      <c r="E762" s="38"/>
      <c r="F762" s="36"/>
      <c r="G762" s="36"/>
      <c r="H762" s="36"/>
      <c r="I762" s="36"/>
      <c r="J762" s="98"/>
    </row>
    <row r="763" spans="1:10" s="30" customFormat="1" ht="16.5" hidden="1" customHeight="1">
      <c r="A763" s="524" t="s">
        <v>147</v>
      </c>
      <c r="B763" s="524"/>
      <c r="C763" s="524"/>
      <c r="D763" s="194"/>
      <c r="E763" s="38"/>
      <c r="F763" s="36"/>
      <c r="G763" s="36"/>
      <c r="H763" s="13"/>
      <c r="I763" s="39"/>
      <c r="J763" s="98"/>
    </row>
    <row r="764" spans="1:10" s="30" customFormat="1" ht="18.75" hidden="1" customHeight="1">
      <c r="A764" s="524" t="s">
        <v>148</v>
      </c>
      <c r="B764" s="524"/>
      <c r="C764" s="524"/>
      <c r="D764" s="194"/>
      <c r="E764" s="38"/>
      <c r="F764" s="36"/>
      <c r="G764" s="36"/>
      <c r="H764" s="36"/>
      <c r="I764" s="39"/>
      <c r="J764" s="98"/>
    </row>
    <row r="765" spans="1:10" s="30" customFormat="1" ht="18.75" hidden="1" customHeight="1">
      <c r="A765" s="524" t="s">
        <v>149</v>
      </c>
      <c r="B765" s="524"/>
      <c r="C765" s="524"/>
      <c r="D765" s="194"/>
      <c r="E765" s="38"/>
      <c r="F765" s="36"/>
      <c r="G765" s="36"/>
      <c r="H765" s="36"/>
      <c r="I765" s="39"/>
      <c r="J765" s="98"/>
    </row>
    <row r="766" spans="1:10" s="30" customFormat="1" ht="17.25" hidden="1" customHeight="1">
      <c r="A766" s="524" t="s">
        <v>150</v>
      </c>
      <c r="B766" s="524"/>
      <c r="C766" s="524"/>
      <c r="D766" s="194"/>
      <c r="E766" s="38"/>
      <c r="F766" s="35"/>
      <c r="G766" s="36"/>
      <c r="H766" s="39"/>
      <c r="I766" s="39"/>
      <c r="J766" s="98"/>
    </row>
    <row r="767" spans="1:10" s="51" customFormat="1" ht="21.75" customHeight="1">
      <c r="A767" s="525" t="s">
        <v>151</v>
      </c>
      <c r="B767" s="525"/>
      <c r="C767" s="525"/>
      <c r="D767" s="195"/>
      <c r="E767" s="52"/>
      <c r="F767" s="41"/>
      <c r="G767" s="41"/>
      <c r="H767" s="41"/>
      <c r="I767" s="55"/>
      <c r="J767" s="98"/>
    </row>
    <row r="768" spans="1:10" s="30" customFormat="1" ht="0.75" customHeight="1">
      <c r="A768" s="524" t="s">
        <v>21</v>
      </c>
      <c r="B768" s="524"/>
      <c r="C768" s="524"/>
      <c r="D768" s="194"/>
      <c r="E768" s="36"/>
      <c r="F768" s="36"/>
      <c r="G768" s="36"/>
      <c r="H768" s="36"/>
      <c r="I768" s="36"/>
      <c r="J768" s="98"/>
    </row>
    <row r="769" spans="1:10" s="30" customFormat="1" ht="34.5" hidden="1" customHeight="1">
      <c r="A769" s="524" t="s">
        <v>152</v>
      </c>
      <c r="B769" s="524"/>
      <c r="C769" s="524"/>
      <c r="D769" s="194"/>
      <c r="E769" s="36"/>
      <c r="F769" s="36"/>
      <c r="G769" s="36"/>
      <c r="H769" s="36"/>
      <c r="I769" s="36"/>
      <c r="J769" s="98"/>
    </row>
    <row r="770" spans="1:10" s="30" customFormat="1" ht="35.25" hidden="1" customHeight="1">
      <c r="A770" s="524" t="s">
        <v>153</v>
      </c>
      <c r="B770" s="524"/>
      <c r="C770" s="524"/>
      <c r="D770" s="194"/>
      <c r="E770" s="36"/>
      <c r="F770" s="36"/>
      <c r="G770" s="36"/>
      <c r="H770" s="36"/>
      <c r="I770" s="36"/>
      <c r="J770" s="98"/>
    </row>
    <row r="771" spans="1:10" s="30" customFormat="1" ht="17.25" customHeight="1">
      <c r="A771" s="525" t="s">
        <v>154</v>
      </c>
      <c r="B771" s="525"/>
      <c r="C771" s="525"/>
      <c r="D771" s="195"/>
      <c r="E771" s="55"/>
      <c r="F771" s="55"/>
      <c r="G771" s="55"/>
      <c r="H771" s="55"/>
      <c r="I771" s="55"/>
      <c r="J771" s="98"/>
    </row>
    <row r="772" spans="1:10" s="30" customFormat="1" ht="19.5" customHeight="1" thickBot="1">
      <c r="A772" s="130"/>
      <c r="B772" s="130"/>
      <c r="C772" s="120"/>
      <c r="D772" s="200"/>
      <c r="E772" s="131"/>
      <c r="F772" s="131"/>
      <c r="G772" s="131"/>
      <c r="H772" s="131"/>
      <c r="I772" s="132"/>
      <c r="J772" s="98"/>
    </row>
    <row r="773" spans="1:10" s="51" customFormat="1" ht="117" customHeight="1" thickBot="1">
      <c r="A773" s="546" t="s">
        <v>699</v>
      </c>
      <c r="B773" s="531"/>
      <c r="C773" s="532"/>
      <c r="D773" s="199" t="s">
        <v>700</v>
      </c>
      <c r="E773" s="112">
        <f>E774</f>
        <v>6947</v>
      </c>
      <c r="F773" s="113">
        <f>F774</f>
        <v>6947</v>
      </c>
      <c r="G773" s="113">
        <f>G774</f>
        <v>0</v>
      </c>
      <c r="H773" s="113">
        <f>H774</f>
        <v>0</v>
      </c>
      <c r="I773" s="114">
        <f>I774</f>
        <v>0</v>
      </c>
      <c r="J773" s="98"/>
    </row>
    <row r="774" spans="1:10" s="30" customFormat="1" ht="18" customHeight="1">
      <c r="A774" s="533" t="s">
        <v>132</v>
      </c>
      <c r="B774" s="533"/>
      <c r="C774" s="533"/>
      <c r="D774" s="197"/>
      <c r="E774" s="107">
        <f>E776+E781+E790+E794+E804</f>
        <v>6947</v>
      </c>
      <c r="F774" s="92">
        <f>F776+F781+F790+F794+F804</f>
        <v>6947</v>
      </c>
      <c r="G774" s="92">
        <f>G776+G781+G790+G794+G804</f>
        <v>0</v>
      </c>
      <c r="H774" s="92">
        <f>H776+H781+H790+H794+H804</f>
        <v>0</v>
      </c>
      <c r="I774" s="92">
        <f>I776+I781+I790+I794+I804</f>
        <v>0</v>
      </c>
      <c r="J774" s="98"/>
    </row>
    <row r="775" spans="1:10" s="30" customFormat="1" ht="17.25" customHeight="1">
      <c r="A775" s="524" t="s">
        <v>98</v>
      </c>
      <c r="B775" s="524"/>
      <c r="C775" s="524"/>
      <c r="D775" s="194"/>
      <c r="E775" s="20"/>
      <c r="F775" s="10"/>
      <c r="G775" s="10"/>
      <c r="H775" s="10"/>
      <c r="I775" s="10"/>
      <c r="J775" s="98"/>
    </row>
    <row r="776" spans="1:10" s="30" customFormat="1" ht="29.25" customHeight="1">
      <c r="A776" s="525" t="s">
        <v>133</v>
      </c>
      <c r="B776" s="525"/>
      <c r="C776" s="525"/>
      <c r="D776" s="195"/>
      <c r="E776" s="12">
        <f>E778+E779+E780</f>
        <v>6947</v>
      </c>
      <c r="F776" s="12">
        <f>F778+F779+F780</f>
        <v>6947</v>
      </c>
      <c r="G776" s="12">
        <f>G778+G779+G780</f>
        <v>0</v>
      </c>
      <c r="H776" s="12">
        <f>H778+H779+H780</f>
        <v>0</v>
      </c>
      <c r="I776" s="12">
        <f>I778+I779+I780</f>
        <v>0</v>
      </c>
      <c r="J776" s="98"/>
    </row>
    <row r="777" spans="1:10" s="30" customFormat="1" ht="27" customHeight="1">
      <c r="A777" s="524" t="s">
        <v>21</v>
      </c>
      <c r="B777" s="524"/>
      <c r="C777" s="524"/>
      <c r="D777" s="194"/>
      <c r="E777" s="31"/>
      <c r="F777" s="32"/>
      <c r="G777" s="32"/>
      <c r="H777" s="32"/>
      <c r="I777" s="32"/>
      <c r="J777" s="98"/>
    </row>
    <row r="778" spans="1:10" s="30" customFormat="1" ht="24" customHeight="1">
      <c r="A778" s="524" t="s">
        <v>134</v>
      </c>
      <c r="B778" s="524"/>
      <c r="C778" s="524"/>
      <c r="D778" s="194" t="s">
        <v>701</v>
      </c>
      <c r="E778" s="33">
        <f>F778</f>
        <v>5344</v>
      </c>
      <c r="F778" s="32">
        <v>5344</v>
      </c>
      <c r="G778" s="32"/>
      <c r="H778" s="33"/>
      <c r="I778" s="57"/>
      <c r="J778" s="98"/>
    </row>
    <row r="779" spans="1:10" s="30" customFormat="1" ht="23.25" customHeight="1">
      <c r="A779" s="524" t="s">
        <v>135</v>
      </c>
      <c r="B779" s="524"/>
      <c r="C779" s="524"/>
      <c r="D779" s="194"/>
      <c r="E779" s="20"/>
      <c r="F779" s="105"/>
      <c r="G779" s="105"/>
      <c r="H779" s="20"/>
      <c r="I779" s="40"/>
      <c r="J779" s="98"/>
    </row>
    <row r="780" spans="1:10" s="30" customFormat="1" ht="25.5" customHeight="1">
      <c r="A780" s="524" t="s">
        <v>136</v>
      </c>
      <c r="B780" s="524"/>
      <c r="C780" s="524"/>
      <c r="D780" s="194" t="s">
        <v>702</v>
      </c>
      <c r="E780" s="20">
        <f>F780</f>
        <v>1603</v>
      </c>
      <c r="F780" s="39">
        <v>1603</v>
      </c>
      <c r="G780" s="36"/>
      <c r="H780" s="13"/>
      <c r="I780" s="40"/>
      <c r="J780" s="98"/>
    </row>
    <row r="781" spans="1:10" s="30" customFormat="1" ht="21" customHeight="1">
      <c r="A781" s="525" t="s">
        <v>218</v>
      </c>
      <c r="B781" s="525"/>
      <c r="C781" s="525"/>
      <c r="D781" s="195"/>
      <c r="E781" s="8">
        <f>E783+E784+E785+E789+E788</f>
        <v>0</v>
      </c>
      <c r="F781" s="8">
        <f>F783+F784+F785+F789+F788</f>
        <v>0</v>
      </c>
      <c r="G781" s="8">
        <f>G783+G784+G785+G789+G788</f>
        <v>0</v>
      </c>
      <c r="H781" s="8">
        <f>H783+H784+H785+H789+H788</f>
        <v>0</v>
      </c>
      <c r="I781" s="8">
        <f>I783+I784+I785+I789+I788</f>
        <v>0</v>
      </c>
      <c r="J781" s="98"/>
    </row>
    <row r="782" spans="1:10" s="30" customFormat="1" ht="15" hidden="1" customHeight="1">
      <c r="A782" s="524" t="s">
        <v>21</v>
      </c>
      <c r="B782" s="524"/>
      <c r="C782" s="524"/>
      <c r="D782" s="194"/>
      <c r="E782" s="20"/>
      <c r="F782" s="36"/>
      <c r="G782" s="36"/>
      <c r="H782" s="13"/>
      <c r="I782" s="105"/>
      <c r="J782" s="98"/>
    </row>
    <row r="783" spans="1:10" s="30" customFormat="1" ht="20.25" hidden="1" customHeight="1">
      <c r="A783" s="524" t="s">
        <v>138</v>
      </c>
      <c r="B783" s="524"/>
      <c r="C783" s="524"/>
      <c r="D783" s="194"/>
      <c r="E783" s="20"/>
      <c r="F783" s="36"/>
      <c r="G783" s="36"/>
      <c r="H783" s="13"/>
      <c r="I783" s="10"/>
      <c r="J783" s="98"/>
    </row>
    <row r="784" spans="1:10" s="30" customFormat="1" ht="17.25" hidden="1" customHeight="1">
      <c r="A784" s="524" t="s">
        <v>139</v>
      </c>
      <c r="B784" s="524"/>
      <c r="C784" s="524"/>
      <c r="D784" s="194"/>
      <c r="E784" s="20"/>
      <c r="F784" s="36"/>
      <c r="G784" s="36"/>
      <c r="H784" s="13"/>
      <c r="I784" s="10"/>
      <c r="J784" s="98"/>
    </row>
    <row r="785" spans="1:10" s="30" customFormat="1" ht="18" hidden="1" customHeight="1">
      <c r="A785" s="524" t="s">
        <v>140</v>
      </c>
      <c r="B785" s="524"/>
      <c r="C785" s="524"/>
      <c r="D785" s="194"/>
      <c r="E785" s="20"/>
      <c r="F785" s="36"/>
      <c r="G785" s="36"/>
      <c r="H785" s="13"/>
      <c r="I785" s="10"/>
      <c r="J785" s="98"/>
    </row>
    <row r="786" spans="1:10" s="30" customFormat="1" ht="21.75" hidden="1" customHeight="1">
      <c r="A786" s="524" t="s">
        <v>141</v>
      </c>
      <c r="B786" s="524"/>
      <c r="C786" s="524"/>
      <c r="D786" s="196"/>
      <c r="E786" s="526"/>
      <c r="F786" s="528"/>
      <c r="G786" s="528"/>
      <c r="H786" s="526"/>
      <c r="I786" s="526"/>
      <c r="J786" s="98"/>
    </row>
    <row r="787" spans="1:10" s="30" customFormat="1" ht="30.75" hidden="1" customHeight="1">
      <c r="A787" s="524"/>
      <c r="B787" s="524"/>
      <c r="C787" s="524"/>
      <c r="D787" s="197"/>
      <c r="E787" s="527"/>
      <c r="F787" s="529"/>
      <c r="G787" s="529"/>
      <c r="H787" s="527"/>
      <c r="I787" s="527"/>
      <c r="J787" s="98"/>
    </row>
    <row r="788" spans="1:10" s="30" customFormat="1" ht="17.25" hidden="1" customHeight="1">
      <c r="A788" s="524" t="s">
        <v>108</v>
      </c>
      <c r="B788" s="524"/>
      <c r="C788" s="524"/>
      <c r="D788" s="197"/>
      <c r="E788" s="107"/>
      <c r="F788" s="108"/>
      <c r="G788" s="108"/>
      <c r="H788" s="107"/>
      <c r="I788" s="107"/>
      <c r="J788" s="98"/>
    </row>
    <row r="789" spans="1:10" s="30" customFormat="1" ht="15" hidden="1" customHeight="1">
      <c r="A789" s="524" t="s">
        <v>142</v>
      </c>
      <c r="B789" s="524"/>
      <c r="C789" s="524"/>
      <c r="D789" s="194"/>
      <c r="E789" s="20">
        <f>F789</f>
        <v>0</v>
      </c>
      <c r="F789" s="34"/>
      <c r="G789" s="105"/>
      <c r="H789" s="20"/>
      <c r="I789" s="10"/>
      <c r="J789" s="98"/>
    </row>
    <row r="790" spans="1:10" s="30" customFormat="1" ht="15" hidden="1" customHeight="1">
      <c r="A790" s="525" t="s">
        <v>143</v>
      </c>
      <c r="B790" s="525"/>
      <c r="C790" s="525"/>
      <c r="D790" s="195"/>
      <c r="E790" s="8">
        <f>E792+E793</f>
        <v>0</v>
      </c>
      <c r="F790" s="8">
        <f>F792+F793</f>
        <v>0</v>
      </c>
      <c r="G790" s="8">
        <f>G792+G793</f>
        <v>0</v>
      </c>
      <c r="H790" s="8">
        <f>H792+H793</f>
        <v>0</v>
      </c>
      <c r="I790" s="8">
        <f>I792+I793</f>
        <v>0</v>
      </c>
      <c r="J790" s="98"/>
    </row>
    <row r="791" spans="1:10" s="30" customFormat="1" ht="21.75" hidden="1" customHeight="1">
      <c r="A791" s="524" t="s">
        <v>21</v>
      </c>
      <c r="B791" s="524"/>
      <c r="C791" s="524"/>
      <c r="D791" s="194"/>
      <c r="E791" s="36"/>
      <c r="F791" s="36"/>
      <c r="G791" s="36"/>
      <c r="H791" s="36"/>
      <c r="I791" s="36"/>
      <c r="J791" s="98"/>
    </row>
    <row r="792" spans="1:10" s="30" customFormat="1" ht="33.75" hidden="1" customHeight="1">
      <c r="A792" s="524" t="s">
        <v>144</v>
      </c>
      <c r="B792" s="524"/>
      <c r="C792" s="524"/>
      <c r="D792" s="194"/>
      <c r="E792" s="36"/>
      <c r="F792" s="36"/>
      <c r="G792" s="36"/>
      <c r="H792" s="36"/>
      <c r="I792" s="36"/>
      <c r="J792" s="98"/>
    </row>
    <row r="793" spans="1:10" s="51" customFormat="1" ht="8.25" hidden="1" customHeight="1">
      <c r="A793" s="524" t="s">
        <v>145</v>
      </c>
      <c r="B793" s="524"/>
      <c r="C793" s="524"/>
      <c r="D793" s="194"/>
      <c r="E793" s="36"/>
      <c r="F793" s="36"/>
      <c r="G793" s="36"/>
      <c r="H793" s="36"/>
      <c r="I793" s="36"/>
      <c r="J793" s="98"/>
    </row>
    <row r="794" spans="1:10" s="30" customFormat="1" ht="24.75" customHeight="1">
      <c r="A794" s="525" t="s">
        <v>146</v>
      </c>
      <c r="B794" s="525"/>
      <c r="C794" s="525"/>
      <c r="D794" s="195"/>
      <c r="E794" s="52">
        <f>E796+E797+E798+E799</f>
        <v>0</v>
      </c>
      <c r="F794" s="12">
        <f>F796+F797+F798+F799</f>
        <v>0</v>
      </c>
      <c r="G794" s="12">
        <f>G796+G797+G798+G799</f>
        <v>0</v>
      </c>
      <c r="H794" s="12">
        <f>H796+H797+H798+H799</f>
        <v>0</v>
      </c>
      <c r="I794" s="12">
        <f>I796+I797+I798+I799</f>
        <v>0</v>
      </c>
      <c r="J794" s="98"/>
    </row>
    <row r="795" spans="1:10" s="30" customFormat="1" ht="0.75" customHeight="1">
      <c r="A795" s="524" t="s">
        <v>21</v>
      </c>
      <c r="B795" s="524"/>
      <c r="C795" s="524"/>
      <c r="D795" s="194"/>
      <c r="E795" s="38"/>
      <c r="F795" s="36"/>
      <c r="G795" s="36"/>
      <c r="H795" s="36"/>
      <c r="I795" s="36"/>
      <c r="J795" s="98"/>
    </row>
    <row r="796" spans="1:10" s="30" customFormat="1" ht="20.25" hidden="1" customHeight="1">
      <c r="A796" s="524" t="s">
        <v>147</v>
      </c>
      <c r="B796" s="524"/>
      <c r="C796" s="524"/>
      <c r="D796" s="194"/>
      <c r="E796" s="38"/>
      <c r="F796" s="36"/>
      <c r="G796" s="36"/>
      <c r="H796" s="13"/>
      <c r="I796" s="39"/>
      <c r="J796" s="98"/>
    </row>
    <row r="797" spans="1:10" s="30" customFormat="1" ht="13.5" hidden="1" customHeight="1">
      <c r="A797" s="524" t="s">
        <v>148</v>
      </c>
      <c r="B797" s="524"/>
      <c r="C797" s="524"/>
      <c r="D797" s="194"/>
      <c r="E797" s="38"/>
      <c r="F797" s="36"/>
      <c r="G797" s="36"/>
      <c r="H797" s="36"/>
      <c r="I797" s="39"/>
      <c r="J797" s="98"/>
    </row>
    <row r="798" spans="1:10" s="30" customFormat="1" ht="19.5" hidden="1" customHeight="1">
      <c r="A798" s="524" t="s">
        <v>149</v>
      </c>
      <c r="B798" s="524"/>
      <c r="C798" s="524"/>
      <c r="D798" s="194"/>
      <c r="E798" s="38"/>
      <c r="F798" s="36"/>
      <c r="G798" s="36"/>
      <c r="H798" s="36"/>
      <c r="I798" s="39"/>
      <c r="J798" s="98"/>
    </row>
    <row r="799" spans="1:10" s="51" customFormat="1" ht="15.75" hidden="1" customHeight="1">
      <c r="A799" s="524" t="s">
        <v>150</v>
      </c>
      <c r="B799" s="524"/>
      <c r="C799" s="524"/>
      <c r="D799" s="194"/>
      <c r="E799" s="38"/>
      <c r="F799" s="35"/>
      <c r="G799" s="36"/>
      <c r="H799" s="39"/>
      <c r="I799" s="39"/>
      <c r="J799" s="98"/>
    </row>
    <row r="800" spans="1:10" s="30" customFormat="1" ht="15" hidden="1" customHeight="1">
      <c r="A800" s="525" t="s">
        <v>151</v>
      </c>
      <c r="B800" s="525"/>
      <c r="C800" s="525"/>
      <c r="D800" s="195"/>
      <c r="E800" s="52"/>
      <c r="F800" s="41"/>
      <c r="G800" s="41"/>
      <c r="H800" s="41"/>
      <c r="I800" s="55"/>
      <c r="J800" s="98"/>
    </row>
    <row r="801" spans="1:15" s="30" customFormat="1" ht="36.75" hidden="1" customHeight="1">
      <c r="A801" s="524" t="s">
        <v>21</v>
      </c>
      <c r="B801" s="524"/>
      <c r="C801" s="524"/>
      <c r="D801" s="194"/>
      <c r="E801" s="36"/>
      <c r="F801" s="36"/>
      <c r="G801" s="36"/>
      <c r="H801" s="36"/>
      <c r="I801" s="36"/>
      <c r="J801" s="98"/>
    </row>
    <row r="802" spans="1:15" s="30" customFormat="1" ht="35.25" hidden="1" customHeight="1">
      <c r="A802" s="524" t="s">
        <v>152</v>
      </c>
      <c r="B802" s="524"/>
      <c r="C802" s="524"/>
      <c r="D802" s="194"/>
      <c r="E802" s="36"/>
      <c r="F802" s="36"/>
      <c r="G802" s="36"/>
      <c r="H802" s="36"/>
      <c r="I802" s="36"/>
      <c r="J802" s="98"/>
    </row>
    <row r="803" spans="1:15" s="30" customFormat="1" ht="17.25" hidden="1" customHeight="1">
      <c r="A803" s="524" t="s">
        <v>153</v>
      </c>
      <c r="B803" s="524"/>
      <c r="C803" s="524"/>
      <c r="D803" s="194"/>
      <c r="E803" s="36"/>
      <c r="F803" s="36"/>
      <c r="G803" s="36"/>
      <c r="H803" s="36"/>
      <c r="I803" s="36"/>
      <c r="J803" s="98"/>
    </row>
    <row r="804" spans="1:15" s="51" customFormat="1" ht="33.75" customHeight="1">
      <c r="A804" s="525" t="s">
        <v>154</v>
      </c>
      <c r="B804" s="525"/>
      <c r="C804" s="525"/>
      <c r="D804" s="195"/>
      <c r="E804" s="55"/>
      <c r="F804" s="55"/>
      <c r="G804" s="55"/>
      <c r="H804" s="55"/>
      <c r="I804" s="55"/>
      <c r="J804" s="98"/>
    </row>
    <row r="805" spans="1:15" s="51" customFormat="1" ht="33.75" customHeight="1" thickBot="1">
      <c r="A805" s="451"/>
      <c r="B805" s="452"/>
      <c r="C805" s="453"/>
      <c r="D805" s="203"/>
      <c r="E805" s="55"/>
      <c r="F805" s="55"/>
      <c r="G805" s="55"/>
      <c r="H805" s="55"/>
      <c r="I805" s="55"/>
      <c r="J805" s="98"/>
    </row>
    <row r="806" spans="1:15" s="30" customFormat="1" ht="114.75" customHeight="1" thickBot="1">
      <c r="A806" s="530" t="s">
        <v>819</v>
      </c>
      <c r="B806" s="531"/>
      <c r="C806" s="532"/>
      <c r="D806" s="199" t="s">
        <v>820</v>
      </c>
      <c r="E806" s="112">
        <f>E807</f>
        <v>643</v>
      </c>
      <c r="F806" s="113">
        <f>F807</f>
        <v>643</v>
      </c>
      <c r="G806" s="113">
        <f>G807</f>
        <v>0</v>
      </c>
      <c r="H806" s="113">
        <f>H807</f>
        <v>0</v>
      </c>
      <c r="I806" s="114">
        <f>I807</f>
        <v>0</v>
      </c>
    </row>
    <row r="807" spans="1:15" s="111" customFormat="1" ht="21.75" customHeight="1">
      <c r="A807" s="533" t="s">
        <v>132</v>
      </c>
      <c r="B807" s="533"/>
      <c r="C807" s="533"/>
      <c r="D807" s="197"/>
      <c r="E807" s="447">
        <f>E809+E814+E823+E827+E837</f>
        <v>643</v>
      </c>
      <c r="F807" s="92">
        <f>F809+F814+F823+F827+F837</f>
        <v>643</v>
      </c>
      <c r="G807" s="92">
        <f>G809+G814+G823+G827+G837</f>
        <v>0</v>
      </c>
      <c r="H807" s="92">
        <f>H809+H814+H823+H827+H837</f>
        <v>0</v>
      </c>
      <c r="I807" s="92">
        <f>I809+I814+I823+I827+I837</f>
        <v>0</v>
      </c>
      <c r="L807" s="214"/>
      <c r="M807" s="214"/>
      <c r="N807" s="214"/>
      <c r="O807" s="214"/>
    </row>
    <row r="808" spans="1:15" s="30" customFormat="1" ht="18" customHeight="1">
      <c r="A808" s="524" t="s">
        <v>98</v>
      </c>
      <c r="B808" s="524"/>
      <c r="C808" s="524"/>
      <c r="D808" s="194"/>
      <c r="E808" s="20"/>
      <c r="F808" s="10"/>
      <c r="G808" s="10"/>
      <c r="H808" s="10"/>
      <c r="I808" s="10"/>
      <c r="J808" s="98"/>
    </row>
    <row r="809" spans="1:15" s="30" customFormat="1" ht="17.25" customHeight="1">
      <c r="A809" s="525" t="s">
        <v>133</v>
      </c>
      <c r="B809" s="525"/>
      <c r="C809" s="525"/>
      <c r="D809" s="195"/>
      <c r="E809" s="12">
        <f>E811+E812+E813</f>
        <v>643</v>
      </c>
      <c r="F809" s="12">
        <f>F811+F812+F813</f>
        <v>643</v>
      </c>
      <c r="G809" s="12">
        <f>G811+G812+G813</f>
        <v>0</v>
      </c>
      <c r="H809" s="12">
        <f>H811+H812+H813</f>
        <v>0</v>
      </c>
      <c r="I809" s="12">
        <f>I811+I812+I813</f>
        <v>0</v>
      </c>
      <c r="J809" s="98"/>
    </row>
    <row r="810" spans="1:15" s="30" customFormat="1" ht="18" customHeight="1">
      <c r="A810" s="524" t="s">
        <v>21</v>
      </c>
      <c r="B810" s="524"/>
      <c r="C810" s="524"/>
      <c r="D810" s="194"/>
      <c r="E810" s="31"/>
      <c r="F810" s="32"/>
      <c r="G810" s="32"/>
      <c r="H810" s="32"/>
      <c r="I810" s="32"/>
      <c r="J810" s="98"/>
    </row>
    <row r="811" spans="1:15" s="30" customFormat="1">
      <c r="A811" s="524" t="s">
        <v>134</v>
      </c>
      <c r="B811" s="524"/>
      <c r="C811" s="524"/>
      <c r="D811" s="194" t="s">
        <v>821</v>
      </c>
      <c r="E811" s="33">
        <f>F811</f>
        <v>493.86</v>
      </c>
      <c r="F811" s="32">
        <v>493.86</v>
      </c>
      <c r="G811" s="32"/>
      <c r="H811" s="33"/>
      <c r="I811" s="57"/>
      <c r="J811" s="98"/>
    </row>
    <row r="812" spans="1:15" s="30" customFormat="1" ht="18" customHeight="1">
      <c r="A812" s="524" t="s">
        <v>135</v>
      </c>
      <c r="B812" s="524"/>
      <c r="C812" s="524"/>
      <c r="D812" s="194"/>
      <c r="E812" s="20"/>
      <c r="F812" s="449"/>
      <c r="G812" s="449"/>
      <c r="H812" s="20"/>
      <c r="I812" s="40"/>
      <c r="J812" s="98"/>
    </row>
    <row r="813" spans="1:15" s="30" customFormat="1" ht="18.75" customHeight="1">
      <c r="A813" s="524" t="s">
        <v>136</v>
      </c>
      <c r="B813" s="524"/>
      <c r="C813" s="524"/>
      <c r="D813" s="194" t="s">
        <v>821</v>
      </c>
      <c r="E813" s="20">
        <f>F813</f>
        <v>149.13999999999999</v>
      </c>
      <c r="F813" s="39">
        <v>149.13999999999999</v>
      </c>
      <c r="G813" s="36"/>
      <c r="H813" s="13"/>
      <c r="I813" s="40"/>
      <c r="J813" s="98"/>
    </row>
    <row r="814" spans="1:15" s="30" customFormat="1" ht="18" customHeight="1">
      <c r="A814" s="525" t="s">
        <v>218</v>
      </c>
      <c r="B814" s="525"/>
      <c r="C814" s="525"/>
      <c r="D814" s="195"/>
      <c r="E814" s="8">
        <f>E816+E817+E818+E822+E821</f>
        <v>0</v>
      </c>
      <c r="F814" s="8">
        <f>F816+F817+F818+F822+F821</f>
        <v>0</v>
      </c>
      <c r="G814" s="8">
        <f>G816+G817+G818+G822+G821</f>
        <v>0</v>
      </c>
      <c r="H814" s="8">
        <f>H816+H817+H818+H822+H821</f>
        <v>0</v>
      </c>
      <c r="I814" s="8">
        <f>I816+I817+I818+I822+I821</f>
        <v>0</v>
      </c>
      <c r="J814" s="98"/>
    </row>
    <row r="815" spans="1:15" s="30" customFormat="1" ht="0.75" customHeight="1">
      <c r="A815" s="524" t="s">
        <v>21</v>
      </c>
      <c r="B815" s="524"/>
      <c r="C815" s="524"/>
      <c r="D815" s="194"/>
      <c r="E815" s="20"/>
      <c r="F815" s="36"/>
      <c r="G815" s="36"/>
      <c r="H815" s="13"/>
      <c r="I815" s="449"/>
      <c r="J815" s="98"/>
    </row>
    <row r="816" spans="1:15" s="30" customFormat="1" hidden="1">
      <c r="A816" s="524" t="s">
        <v>138</v>
      </c>
      <c r="B816" s="524"/>
      <c r="C816" s="524"/>
      <c r="D816" s="194"/>
      <c r="E816" s="20"/>
      <c r="F816" s="36"/>
      <c r="G816" s="36"/>
      <c r="H816" s="13"/>
      <c r="I816" s="10"/>
      <c r="J816" s="98"/>
    </row>
    <row r="817" spans="1:10" s="30" customFormat="1" ht="18.75" hidden="1" customHeight="1">
      <c r="A817" s="524" t="s">
        <v>139</v>
      </c>
      <c r="B817" s="524"/>
      <c r="C817" s="524"/>
      <c r="D817" s="194"/>
      <c r="E817" s="20"/>
      <c r="F817" s="36"/>
      <c r="G817" s="36"/>
      <c r="H817" s="13"/>
      <c r="I817" s="10"/>
      <c r="J817" s="98"/>
    </row>
    <row r="818" spans="1:10" s="30" customFormat="1" ht="17.25" hidden="1" customHeight="1">
      <c r="A818" s="524" t="s">
        <v>140</v>
      </c>
      <c r="B818" s="524"/>
      <c r="C818" s="524"/>
      <c r="D818" s="194"/>
      <c r="E818" s="20"/>
      <c r="F818" s="36"/>
      <c r="G818" s="36"/>
      <c r="H818" s="13"/>
      <c r="I818" s="10"/>
      <c r="J818" s="98"/>
    </row>
    <row r="819" spans="1:10" s="30" customFormat="1" ht="18" hidden="1" customHeight="1">
      <c r="A819" s="524" t="s">
        <v>141</v>
      </c>
      <c r="B819" s="524"/>
      <c r="C819" s="524"/>
      <c r="D819" s="196"/>
      <c r="E819" s="526"/>
      <c r="F819" s="528"/>
      <c r="G819" s="528"/>
      <c r="H819" s="526"/>
      <c r="I819" s="526"/>
      <c r="J819" s="98"/>
    </row>
    <row r="820" spans="1:10" s="30" customFormat="1" ht="19.5" hidden="1" customHeight="1">
      <c r="A820" s="524"/>
      <c r="B820" s="524"/>
      <c r="C820" s="524"/>
      <c r="D820" s="197"/>
      <c r="E820" s="527"/>
      <c r="F820" s="529"/>
      <c r="G820" s="529"/>
      <c r="H820" s="527"/>
      <c r="I820" s="527"/>
      <c r="J820" s="98"/>
    </row>
    <row r="821" spans="1:10" s="30" customFormat="1" ht="19.5" hidden="1" customHeight="1">
      <c r="A821" s="524" t="s">
        <v>108</v>
      </c>
      <c r="B821" s="524"/>
      <c r="C821" s="524"/>
      <c r="D821" s="197"/>
      <c r="E821" s="447"/>
      <c r="F821" s="448"/>
      <c r="G821" s="448"/>
      <c r="H821" s="447"/>
      <c r="I821" s="447"/>
      <c r="J821" s="98"/>
    </row>
    <row r="822" spans="1:10" s="30" customFormat="1" ht="17.25" hidden="1" customHeight="1">
      <c r="A822" s="524" t="s">
        <v>142</v>
      </c>
      <c r="B822" s="524"/>
      <c r="C822" s="524"/>
      <c r="D822" s="194"/>
      <c r="E822" s="20">
        <f>F822</f>
        <v>0</v>
      </c>
      <c r="F822" s="34"/>
      <c r="G822" s="449"/>
      <c r="H822" s="20">
        <f>I822</f>
        <v>0</v>
      </c>
      <c r="I822" s="10"/>
      <c r="J822" s="98"/>
    </row>
    <row r="823" spans="1:10" s="30" customFormat="1" ht="13.5" customHeight="1">
      <c r="A823" s="525" t="s">
        <v>143</v>
      </c>
      <c r="B823" s="525"/>
      <c r="C823" s="525"/>
      <c r="D823" s="195"/>
      <c r="E823" s="8">
        <f>E825+E826</f>
        <v>0</v>
      </c>
      <c r="F823" s="8">
        <f>F825+F826</f>
        <v>0</v>
      </c>
      <c r="G823" s="8">
        <f>G825+G826</f>
        <v>0</v>
      </c>
      <c r="H823" s="8">
        <f>H825+H826</f>
        <v>0</v>
      </c>
      <c r="I823" s="8">
        <f>I825+I826</f>
        <v>0</v>
      </c>
      <c r="J823" s="98"/>
    </row>
    <row r="824" spans="1:10" s="30" customFormat="1" ht="1.5" hidden="1" customHeight="1">
      <c r="A824" s="524" t="s">
        <v>21</v>
      </c>
      <c r="B824" s="524"/>
      <c r="C824" s="524"/>
      <c r="D824" s="194"/>
      <c r="E824" s="36"/>
      <c r="F824" s="36"/>
      <c r="G824" s="36"/>
      <c r="H824" s="36"/>
      <c r="I824" s="36"/>
      <c r="J824" s="98"/>
    </row>
    <row r="825" spans="1:10" s="30" customFormat="1" ht="19.5" hidden="1" customHeight="1">
      <c r="A825" s="524" t="s">
        <v>144</v>
      </c>
      <c r="B825" s="524"/>
      <c r="C825" s="524"/>
      <c r="D825" s="194"/>
      <c r="E825" s="36"/>
      <c r="F825" s="36"/>
      <c r="G825" s="36"/>
      <c r="H825" s="36"/>
      <c r="I825" s="36"/>
      <c r="J825" s="98"/>
    </row>
    <row r="826" spans="1:10" s="30" customFormat="1" ht="38.25" hidden="1" customHeight="1">
      <c r="A826" s="524" t="s">
        <v>145</v>
      </c>
      <c r="B826" s="524"/>
      <c r="C826" s="524"/>
      <c r="D826" s="194"/>
      <c r="E826" s="36"/>
      <c r="F826" s="36"/>
      <c r="G826" s="36"/>
      <c r="H826" s="36"/>
      <c r="I826" s="36"/>
      <c r="J826" s="98"/>
    </row>
    <row r="827" spans="1:10" s="51" customFormat="1" ht="16.5" customHeight="1">
      <c r="A827" s="525" t="s">
        <v>146</v>
      </c>
      <c r="B827" s="525"/>
      <c r="C827" s="525"/>
      <c r="D827" s="195"/>
      <c r="E827" s="52">
        <f>E829+E830+E831+E832</f>
        <v>0</v>
      </c>
      <c r="F827" s="12">
        <f>F829+F830+F831+F832</f>
        <v>0</v>
      </c>
      <c r="G827" s="12">
        <f>G829+G830+G831+G832</f>
        <v>0</v>
      </c>
      <c r="H827" s="12">
        <f>H829+H830+H831+H832</f>
        <v>0</v>
      </c>
      <c r="I827" s="12">
        <f>I829+I830+I831+I832</f>
        <v>0</v>
      </c>
      <c r="J827" s="98"/>
    </row>
    <row r="828" spans="1:10" s="30" customFormat="1" ht="0.75" customHeight="1">
      <c r="A828" s="524" t="s">
        <v>21</v>
      </c>
      <c r="B828" s="524"/>
      <c r="C828" s="524"/>
      <c r="D828" s="194"/>
      <c r="E828" s="38"/>
      <c r="F828" s="36"/>
      <c r="G828" s="36"/>
      <c r="H828" s="36"/>
      <c r="I828" s="36"/>
      <c r="J828" s="98"/>
    </row>
    <row r="829" spans="1:10" s="30" customFormat="1" ht="16.5" hidden="1" customHeight="1">
      <c r="A829" s="524" t="s">
        <v>147</v>
      </c>
      <c r="B829" s="524"/>
      <c r="C829" s="524"/>
      <c r="D829" s="194"/>
      <c r="E829" s="38"/>
      <c r="F829" s="36"/>
      <c r="G829" s="36"/>
      <c r="H829" s="13"/>
      <c r="I829" s="39"/>
      <c r="J829" s="98"/>
    </row>
    <row r="830" spans="1:10" s="30" customFormat="1" ht="18.75" hidden="1" customHeight="1">
      <c r="A830" s="524" t="s">
        <v>148</v>
      </c>
      <c r="B830" s="524"/>
      <c r="C830" s="524"/>
      <c r="D830" s="194"/>
      <c r="E830" s="38"/>
      <c r="F830" s="36"/>
      <c r="G830" s="36"/>
      <c r="H830" s="36"/>
      <c r="I830" s="39"/>
      <c r="J830" s="98"/>
    </row>
    <row r="831" spans="1:10" s="30" customFormat="1" ht="18.75" hidden="1" customHeight="1">
      <c r="A831" s="524" t="s">
        <v>149</v>
      </c>
      <c r="B831" s="524"/>
      <c r="C831" s="524"/>
      <c r="D831" s="194"/>
      <c r="E831" s="38"/>
      <c r="F831" s="36"/>
      <c r="G831" s="36"/>
      <c r="H831" s="36"/>
      <c r="I831" s="39"/>
      <c r="J831" s="98"/>
    </row>
    <row r="832" spans="1:10" s="30" customFormat="1" ht="17.25" hidden="1" customHeight="1">
      <c r="A832" s="524" t="s">
        <v>150</v>
      </c>
      <c r="B832" s="524"/>
      <c r="C832" s="524"/>
      <c r="D832" s="194"/>
      <c r="E832" s="38"/>
      <c r="F832" s="35"/>
      <c r="G832" s="36"/>
      <c r="H832" s="39"/>
      <c r="I832" s="39"/>
      <c r="J832" s="98"/>
    </row>
    <row r="833" spans="1:10" s="51" customFormat="1" ht="21.75" customHeight="1">
      <c r="A833" s="525" t="s">
        <v>151</v>
      </c>
      <c r="B833" s="525"/>
      <c r="C833" s="525"/>
      <c r="D833" s="195"/>
      <c r="E833" s="52"/>
      <c r="F833" s="41"/>
      <c r="G833" s="41"/>
      <c r="H833" s="41"/>
      <c r="I833" s="55"/>
      <c r="J833" s="98"/>
    </row>
    <row r="834" spans="1:10" s="30" customFormat="1" ht="0.75" customHeight="1">
      <c r="A834" s="524" t="s">
        <v>21</v>
      </c>
      <c r="B834" s="524"/>
      <c r="C834" s="524"/>
      <c r="D834" s="194"/>
      <c r="E834" s="36"/>
      <c r="F834" s="36"/>
      <c r="G834" s="36"/>
      <c r="H834" s="36"/>
      <c r="I834" s="36"/>
      <c r="J834" s="98"/>
    </row>
    <row r="835" spans="1:10" s="30" customFormat="1" ht="34.5" hidden="1" customHeight="1">
      <c r="A835" s="524" t="s">
        <v>152</v>
      </c>
      <c r="B835" s="524"/>
      <c r="C835" s="524"/>
      <c r="D835" s="194"/>
      <c r="E835" s="36"/>
      <c r="F835" s="36"/>
      <c r="G835" s="36"/>
      <c r="H835" s="36"/>
      <c r="I835" s="36"/>
      <c r="J835" s="98"/>
    </row>
    <row r="836" spans="1:10" s="30" customFormat="1" ht="35.25" hidden="1" customHeight="1">
      <c r="A836" s="524" t="s">
        <v>153</v>
      </c>
      <c r="B836" s="524"/>
      <c r="C836" s="524"/>
      <c r="D836" s="194"/>
      <c r="E836" s="36"/>
      <c r="F836" s="36"/>
      <c r="G836" s="36"/>
      <c r="H836" s="36"/>
      <c r="I836" s="36"/>
      <c r="J836" s="98"/>
    </row>
    <row r="837" spans="1:10" s="30" customFormat="1" ht="17.25" customHeight="1">
      <c r="A837" s="525" t="s">
        <v>154</v>
      </c>
      <c r="B837" s="525"/>
      <c r="C837" s="525"/>
      <c r="D837" s="195"/>
      <c r="E837" s="55"/>
      <c r="F837" s="55"/>
      <c r="G837" s="55"/>
      <c r="H837" s="55"/>
      <c r="I837" s="55"/>
      <c r="J837" s="98"/>
    </row>
    <row r="838" spans="1:10" s="30" customFormat="1" ht="18" customHeight="1">
      <c r="A838" s="609" t="s">
        <v>207</v>
      </c>
      <c r="B838" s="610"/>
      <c r="C838" s="611"/>
      <c r="D838" s="201"/>
      <c r="E838" s="109">
        <f>E839</f>
        <v>3384429.15</v>
      </c>
      <c r="F838" s="109">
        <f>F839</f>
        <v>3384429.15</v>
      </c>
      <c r="G838" s="110"/>
      <c r="H838" s="109">
        <f>H839</f>
        <v>1546525</v>
      </c>
      <c r="I838" s="109">
        <f>I839</f>
        <v>1517025</v>
      </c>
      <c r="J838" s="98"/>
    </row>
    <row r="839" spans="1:10" s="30" customFormat="1" ht="17.25" customHeight="1">
      <c r="A839" s="594" t="s">
        <v>184</v>
      </c>
      <c r="B839" s="595"/>
      <c r="C839" s="596"/>
      <c r="D839" s="202"/>
      <c r="E839" s="10">
        <f>E841+E846+E854+E858+E868</f>
        <v>3384429.15</v>
      </c>
      <c r="F839" s="10">
        <f>F841+F846+F854+F858+F868</f>
        <v>3384429.15</v>
      </c>
      <c r="G839" s="10">
        <f>G841+G846+G854+G858+G868</f>
        <v>0</v>
      </c>
      <c r="H839" s="10">
        <f>H841+H846+H854+H858+H868</f>
        <v>1546525</v>
      </c>
      <c r="I839" s="10">
        <f>I841+I846+I854+I858+I868</f>
        <v>1517025</v>
      </c>
      <c r="J839" s="98"/>
    </row>
    <row r="840" spans="1:10" s="30" customFormat="1" ht="19.5" customHeight="1">
      <c r="A840" s="594" t="s">
        <v>94</v>
      </c>
      <c r="B840" s="595"/>
      <c r="C840" s="596"/>
      <c r="D840" s="202"/>
      <c r="E840" s="10"/>
      <c r="F840" s="10"/>
      <c r="G840" s="10"/>
      <c r="H840" s="10"/>
      <c r="I840" s="10"/>
      <c r="J840" s="98"/>
    </row>
    <row r="841" spans="1:10" s="30" customFormat="1" ht="20.25" customHeight="1">
      <c r="A841" s="597" t="s">
        <v>198</v>
      </c>
      <c r="B841" s="598"/>
      <c r="C841" s="599"/>
      <c r="D841" s="203"/>
      <c r="E841" s="12">
        <f>E843+E844+E845</f>
        <v>783499.65</v>
      </c>
      <c r="F841" s="12">
        <f>F843+F844+F845</f>
        <v>783499.65</v>
      </c>
      <c r="G841" s="12">
        <f>G843+G844+G845</f>
        <v>0</v>
      </c>
      <c r="H841" s="12">
        <f>H843+H844+H845</f>
        <v>450000</v>
      </c>
      <c r="I841" s="12">
        <f>I843+I844+I845</f>
        <v>450000</v>
      </c>
      <c r="J841" s="98"/>
    </row>
    <row r="842" spans="1:10" s="30" customFormat="1" ht="20.25" customHeight="1">
      <c r="A842" s="594" t="s">
        <v>185</v>
      </c>
      <c r="B842" s="595"/>
      <c r="C842" s="596"/>
      <c r="D842" s="202"/>
      <c r="E842" s="31"/>
      <c r="F842" s="32"/>
      <c r="G842" s="32"/>
      <c r="H842" s="31"/>
      <c r="I842" s="31"/>
      <c r="J842" s="98"/>
    </row>
    <row r="843" spans="1:10" s="30" customFormat="1" ht="26.25" customHeight="1">
      <c r="A843" s="594" t="s">
        <v>182</v>
      </c>
      <c r="B843" s="595"/>
      <c r="C843" s="596"/>
      <c r="D843" s="202"/>
      <c r="E843" s="32">
        <f>E875+E906+E999+E1030+E1061+E1092+E1123+E1407</f>
        <v>386712.48</v>
      </c>
      <c r="F843" s="32">
        <f>F875+F906+F999+F1030+F1061+F1092+F1123+F1407</f>
        <v>386712.48</v>
      </c>
      <c r="G843" s="32"/>
      <c r="H843" s="32">
        <f>H875+H906+H999+H1030+H1061+H1092+H1123</f>
        <v>0</v>
      </c>
      <c r="I843" s="32">
        <f>I875+I906+I999+I1030+I1061+I1092+I1123</f>
        <v>0</v>
      </c>
      <c r="J843" s="98"/>
    </row>
    <row r="844" spans="1:10" s="30" customFormat="1" ht="15.75" customHeight="1">
      <c r="A844" s="594" t="s">
        <v>186</v>
      </c>
      <c r="B844" s="595"/>
      <c r="C844" s="596"/>
      <c r="D844" s="202"/>
      <c r="E844" s="90">
        <f>E876+E907+E1000+E1031+E1062+E1093+E1124+E1281+E1249</f>
        <v>280000</v>
      </c>
      <c r="F844" s="34">
        <f>E844</f>
        <v>280000</v>
      </c>
      <c r="G844" s="449"/>
      <c r="H844" s="32">
        <f>H876+H907+H1000+H1031+H1062+H1093+H1124+H1249+H1281</f>
        <v>450000</v>
      </c>
      <c r="I844" s="32">
        <f>I876+I907+I1000+I1031+I1062+I1093+I1124+I1249+I1281</f>
        <v>450000</v>
      </c>
      <c r="J844" s="98"/>
    </row>
    <row r="845" spans="1:10" s="30" customFormat="1" ht="21.75" customHeight="1">
      <c r="A845" s="594" t="s">
        <v>183</v>
      </c>
      <c r="B845" s="595"/>
      <c r="C845" s="596"/>
      <c r="D845" s="202"/>
      <c r="E845" s="32">
        <f>E877+E908+E1001+E1032+E1063+E1094+E1125+E1409</f>
        <v>116787.17</v>
      </c>
      <c r="F845" s="32">
        <f>F877+F908+F1001+F1032+F1063+F1094+F1125+F1409</f>
        <v>116787.17</v>
      </c>
      <c r="G845" s="36"/>
      <c r="H845" s="32">
        <f>H877+H908+H1001+H1032+H1063+H1094+H1125</f>
        <v>0</v>
      </c>
      <c r="I845" s="32">
        <f>I877+I908+I1001+I1032+I1063+I1094+I1125</f>
        <v>0</v>
      </c>
      <c r="J845" s="98"/>
    </row>
    <row r="846" spans="1:10" s="30" customFormat="1" ht="15" customHeight="1">
      <c r="A846" s="597" t="s">
        <v>137</v>
      </c>
      <c r="B846" s="598"/>
      <c r="C846" s="599"/>
      <c r="D846" s="203"/>
      <c r="E846" s="8">
        <f>E848+E849+E850+E853+E852</f>
        <v>1861241.8399999999</v>
      </c>
      <c r="F846" s="8">
        <f>F848+F849+F850+F853+F852</f>
        <v>1861241.8399999999</v>
      </c>
      <c r="G846" s="8">
        <f>G848+G849+G850+G853+G852</f>
        <v>0</v>
      </c>
      <c r="H846" s="8">
        <f>H848+H849+H850+H853+H852</f>
        <v>701569</v>
      </c>
      <c r="I846" s="8">
        <f>I848+I849+I850+I853+I852</f>
        <v>601569</v>
      </c>
      <c r="J846" s="98"/>
    </row>
    <row r="847" spans="1:10" s="30" customFormat="1" ht="20.25" customHeight="1">
      <c r="A847" s="594" t="s">
        <v>185</v>
      </c>
      <c r="B847" s="595"/>
      <c r="C847" s="596"/>
      <c r="D847" s="202"/>
      <c r="E847" s="449"/>
      <c r="F847" s="36"/>
      <c r="G847" s="36"/>
      <c r="H847" s="36"/>
      <c r="I847" s="449"/>
      <c r="J847" s="98"/>
    </row>
    <row r="848" spans="1:10" s="30" customFormat="1" ht="17.25" customHeight="1">
      <c r="A848" s="594" t="s">
        <v>199</v>
      </c>
      <c r="B848" s="595"/>
      <c r="C848" s="596"/>
      <c r="D848" s="202"/>
      <c r="E848" s="32">
        <f>E880+E911+E1004+E1035+E1066+E1097+E1128</f>
        <v>0</v>
      </c>
      <c r="F848" s="36"/>
      <c r="G848" s="36"/>
      <c r="H848" s="32">
        <f t="shared" ref="H848:I850" si="3">H880+H911+H1004+H1035+H1066+H1097+H1128</f>
        <v>0</v>
      </c>
      <c r="I848" s="32">
        <f t="shared" si="3"/>
        <v>0</v>
      </c>
      <c r="J848" s="98"/>
    </row>
    <row r="849" spans="1:10" s="30" customFormat="1" ht="18" customHeight="1">
      <c r="A849" s="594" t="s">
        <v>187</v>
      </c>
      <c r="B849" s="595"/>
      <c r="C849" s="596"/>
      <c r="D849" s="202"/>
      <c r="E849" s="32">
        <f>E881+E912+E1005+E1036+E1067+E1098+E1129</f>
        <v>0</v>
      </c>
      <c r="F849" s="36"/>
      <c r="G849" s="36"/>
      <c r="H849" s="32">
        <f t="shared" si="3"/>
        <v>0</v>
      </c>
      <c r="I849" s="32">
        <f t="shared" si="3"/>
        <v>0</v>
      </c>
      <c r="J849" s="98"/>
    </row>
    <row r="850" spans="1:10" s="30" customFormat="1" ht="21.75" customHeight="1">
      <c r="A850" s="594" t="s">
        <v>188</v>
      </c>
      <c r="B850" s="595"/>
      <c r="C850" s="596"/>
      <c r="D850" s="202"/>
      <c r="E850" s="32">
        <f>E882+E913+E1006+E1037+E1068+E1099+E1130</f>
        <v>0</v>
      </c>
      <c r="F850" s="36"/>
      <c r="G850" s="36"/>
      <c r="H850" s="32">
        <f t="shared" si="3"/>
        <v>0</v>
      </c>
      <c r="I850" s="32">
        <f t="shared" si="3"/>
        <v>0</v>
      </c>
      <c r="J850" s="98"/>
    </row>
    <row r="851" spans="1:10" s="30" customFormat="1" ht="20.25" customHeight="1">
      <c r="A851" s="594" t="s">
        <v>141</v>
      </c>
      <c r="B851" s="595"/>
      <c r="C851" s="596"/>
      <c r="D851" s="202"/>
      <c r="E851" s="449"/>
      <c r="F851" s="36"/>
      <c r="G851" s="36"/>
      <c r="H851" s="449"/>
      <c r="I851" s="449"/>
      <c r="J851" s="98"/>
    </row>
    <row r="852" spans="1:10" s="30" customFormat="1" ht="18" customHeight="1">
      <c r="A852" s="594" t="s">
        <v>208</v>
      </c>
      <c r="B852" s="595"/>
      <c r="C852" s="596"/>
      <c r="D852" s="202"/>
      <c r="E852" s="90">
        <f>E884+E915+E1008+E1039+E1070+E1101+E1132+E1163+E946+E977</f>
        <v>1604672.8399999999</v>
      </c>
      <c r="F852" s="90">
        <f>F884+F915+F1008+F1039+F1070+F1101+F1132+F1163+F946+F977</f>
        <v>1604672.8399999999</v>
      </c>
      <c r="G852" s="59"/>
      <c r="H852" s="32">
        <f>H884+H915+H1008+H1039+H1070+H1101+H1132+H1225</f>
        <v>500000</v>
      </c>
      <c r="I852" s="32">
        <f>I884+I915+I1008+I1039+I1070+I1101+I1132+I1225</f>
        <v>600000</v>
      </c>
      <c r="J852" s="98"/>
    </row>
    <row r="853" spans="1:10" s="30" customFormat="1" ht="15" customHeight="1">
      <c r="A853" s="594" t="s">
        <v>206</v>
      </c>
      <c r="B853" s="595"/>
      <c r="C853" s="596"/>
      <c r="D853" s="202"/>
      <c r="E853" s="32">
        <f>F853</f>
        <v>256569</v>
      </c>
      <c r="F853" s="32">
        <f>F885+F916+F1009+F1040+F1071+F1102+F1133+F1164+F1195+F1226+F1482+F1514</f>
        <v>256569</v>
      </c>
      <c r="G853" s="105"/>
      <c r="H853" s="32">
        <f>H885+H916+H1009+H1040+H1071+H1102+H1133+H1195</f>
        <v>201569</v>
      </c>
      <c r="I853" s="32">
        <f>I885+I916+I1009+I1040+I1071+I1102+I1133+I1195</f>
        <v>1569</v>
      </c>
      <c r="J853" s="98"/>
    </row>
    <row r="854" spans="1:10" s="30" customFormat="1" hidden="1">
      <c r="A854" s="597" t="s">
        <v>143</v>
      </c>
      <c r="B854" s="598"/>
      <c r="C854" s="599"/>
      <c r="D854" s="203"/>
      <c r="E854" s="8">
        <f>E856+E857</f>
        <v>78431</v>
      </c>
      <c r="F854" s="8">
        <f>F856+F857</f>
        <v>78431</v>
      </c>
      <c r="G854" s="8">
        <f>G856+G857</f>
        <v>0</v>
      </c>
      <c r="H854" s="8">
        <f>H856+H857</f>
        <v>78431</v>
      </c>
      <c r="I854" s="8">
        <f>I856+I857</f>
        <v>78431</v>
      </c>
      <c r="J854" s="98"/>
    </row>
    <row r="855" spans="1:10" s="30" customFormat="1" ht="15.75" customHeight="1">
      <c r="A855" s="594" t="s">
        <v>185</v>
      </c>
      <c r="B855" s="595"/>
      <c r="C855" s="596"/>
      <c r="D855" s="202"/>
      <c r="E855" s="36"/>
      <c r="F855" s="36"/>
      <c r="G855" s="36"/>
      <c r="H855" s="36"/>
      <c r="I855" s="36"/>
      <c r="J855" s="98"/>
    </row>
    <row r="856" spans="1:10" s="30" customFormat="1" ht="21" customHeight="1">
      <c r="A856" s="594" t="s">
        <v>209</v>
      </c>
      <c r="B856" s="595"/>
      <c r="C856" s="596"/>
      <c r="D856" s="202"/>
      <c r="E856" s="36">
        <f>F856</f>
        <v>78431</v>
      </c>
      <c r="F856" s="36">
        <f>E1105</f>
        <v>78431</v>
      </c>
      <c r="G856" s="36"/>
      <c r="H856" s="36">
        <f>H1105</f>
        <v>78431</v>
      </c>
      <c r="I856" s="36">
        <f>I1105</f>
        <v>78431</v>
      </c>
      <c r="J856" s="98"/>
    </row>
    <row r="857" spans="1:10" s="51" customFormat="1" ht="18.75" customHeight="1">
      <c r="A857" s="594" t="s">
        <v>210</v>
      </c>
      <c r="B857" s="595"/>
      <c r="C857" s="596"/>
      <c r="D857" s="202"/>
      <c r="E857" s="36"/>
      <c r="F857" s="36"/>
      <c r="G857" s="36"/>
      <c r="H857" s="36"/>
      <c r="I857" s="36"/>
      <c r="J857" s="98"/>
    </row>
    <row r="858" spans="1:10" s="30" customFormat="1" ht="15.75" customHeight="1">
      <c r="A858" s="597" t="s">
        <v>146</v>
      </c>
      <c r="B858" s="598"/>
      <c r="C858" s="599"/>
      <c r="D858" s="203"/>
      <c r="E858" s="12">
        <f>E860+E861+E862+E863</f>
        <v>367961</v>
      </c>
      <c r="F858" s="12">
        <f>F860+F861+F862+F863</f>
        <v>367961</v>
      </c>
      <c r="G858" s="12">
        <f>G860+G861+G862+G863</f>
        <v>0</v>
      </c>
      <c r="H858" s="12">
        <f>H860+H861+H862+H863</f>
        <v>316525</v>
      </c>
      <c r="I858" s="12">
        <f>I860+I861+I862+I863</f>
        <v>387025</v>
      </c>
      <c r="J858" s="98"/>
    </row>
    <row r="859" spans="1:10" s="30" customFormat="1" ht="18.75" customHeight="1">
      <c r="A859" s="594" t="s">
        <v>21</v>
      </c>
      <c r="B859" s="595"/>
      <c r="C859" s="596"/>
      <c r="D859" s="202"/>
      <c r="E859" s="36"/>
      <c r="F859" s="36"/>
      <c r="G859" s="36"/>
      <c r="H859" s="36"/>
      <c r="I859" s="36"/>
      <c r="J859" s="98"/>
    </row>
    <row r="860" spans="1:10" s="30" customFormat="1" ht="16.5" customHeight="1">
      <c r="A860" s="594" t="s">
        <v>147</v>
      </c>
      <c r="B860" s="595"/>
      <c r="C860" s="596"/>
      <c r="D860" s="202"/>
      <c r="E860" s="32">
        <f>F860</f>
        <v>319001</v>
      </c>
      <c r="F860" s="32">
        <f>F892+F923+F1016+F1047+F1078+F1109+F1140+F1266+F1298+F1457+F1489</f>
        <v>319001</v>
      </c>
      <c r="G860" s="36"/>
      <c r="H860" s="32">
        <f>H892+H923+H1016+H1047+H1078+H1109+H1140+H1266+H1298+H1457+H1489</f>
        <v>236200</v>
      </c>
      <c r="I860" s="32">
        <f>I892+I923+I1016+I1047+I1078+I1109+I1140+I1298+I1266+I1330</f>
        <v>306700</v>
      </c>
      <c r="J860" s="98"/>
    </row>
    <row r="861" spans="1:10" s="30" customFormat="1" ht="15.75" customHeight="1">
      <c r="A861" s="594" t="s">
        <v>194</v>
      </c>
      <c r="B861" s="595"/>
      <c r="C861" s="596"/>
      <c r="D861" s="202"/>
      <c r="E861" s="32">
        <f>E893+E924+E1017+E1048+E1079+E1110+E1141</f>
        <v>0</v>
      </c>
      <c r="F861" s="36"/>
      <c r="G861" s="36"/>
      <c r="H861" s="32">
        <f t="shared" ref="H861:I863" si="4">H893+H924+H1017+H1048+H1079+H1110+H1141</f>
        <v>0</v>
      </c>
      <c r="I861" s="32">
        <f t="shared" si="4"/>
        <v>0</v>
      </c>
      <c r="J861" s="98"/>
    </row>
    <row r="862" spans="1:10" s="30" customFormat="1" ht="15.75" customHeight="1">
      <c r="A862" s="594" t="s">
        <v>211</v>
      </c>
      <c r="B862" s="595"/>
      <c r="C862" s="596"/>
      <c r="D862" s="202"/>
      <c r="E862" s="32">
        <f>E894+E925+E1018+E1049+E1080+E1111+E1142</f>
        <v>0</v>
      </c>
      <c r="F862" s="36"/>
      <c r="G862" s="36"/>
      <c r="H862" s="32">
        <f t="shared" si="4"/>
        <v>0</v>
      </c>
      <c r="I862" s="32">
        <f t="shared" si="4"/>
        <v>0</v>
      </c>
      <c r="J862" s="98"/>
    </row>
    <row r="863" spans="1:10" s="51" customFormat="1" ht="17.25" customHeight="1">
      <c r="A863" s="594" t="s">
        <v>196</v>
      </c>
      <c r="B863" s="595"/>
      <c r="C863" s="596"/>
      <c r="D863" s="202"/>
      <c r="E863" s="32">
        <f>E895+E926+E1019+E1050+E1081+E1112+E1143+E1236+E1333+E1364+E1396</f>
        <v>48960</v>
      </c>
      <c r="F863" s="32">
        <f>F895+F926+F1019+F1050+F1081+F1112+F1143+F1236+F1333+F1364+F1396</f>
        <v>48960</v>
      </c>
      <c r="G863" s="36"/>
      <c r="H863" s="32">
        <f t="shared" si="4"/>
        <v>80325</v>
      </c>
      <c r="I863" s="32">
        <f t="shared" si="4"/>
        <v>80325</v>
      </c>
      <c r="J863" s="98"/>
    </row>
    <row r="864" spans="1:10" s="30" customFormat="1" hidden="1">
      <c r="A864" s="597" t="s">
        <v>151</v>
      </c>
      <c r="B864" s="598"/>
      <c r="C864" s="599"/>
      <c r="D864" s="203"/>
      <c r="E864" s="41"/>
      <c r="F864" s="41"/>
      <c r="G864" s="41"/>
      <c r="H864" s="41"/>
      <c r="I864" s="41"/>
      <c r="J864" s="98"/>
    </row>
    <row r="865" spans="1:10" s="30" customFormat="1" ht="36.75" hidden="1" customHeight="1">
      <c r="A865" s="594" t="s">
        <v>21</v>
      </c>
      <c r="B865" s="595"/>
      <c r="C865" s="596"/>
      <c r="D865" s="202"/>
      <c r="E865" s="36"/>
      <c r="F865" s="36"/>
      <c r="G865" s="36"/>
      <c r="H865" s="36"/>
      <c r="I865" s="36"/>
      <c r="J865" s="98"/>
    </row>
    <row r="866" spans="1:10" s="30" customFormat="1" ht="35.25" hidden="1" customHeight="1">
      <c r="A866" s="594" t="s">
        <v>212</v>
      </c>
      <c r="B866" s="595"/>
      <c r="C866" s="596"/>
      <c r="D866" s="202"/>
      <c r="E866" s="36"/>
      <c r="F866" s="36"/>
      <c r="G866" s="36"/>
      <c r="H866" s="36"/>
      <c r="I866" s="36"/>
      <c r="J866" s="98"/>
    </row>
    <row r="867" spans="1:10" s="30" customFormat="1" ht="17.25" customHeight="1">
      <c r="A867" s="594" t="s">
        <v>213</v>
      </c>
      <c r="B867" s="595"/>
      <c r="C867" s="596"/>
      <c r="D867" s="202"/>
      <c r="E867" s="36"/>
      <c r="F867" s="36"/>
      <c r="G867" s="36"/>
      <c r="H867" s="36"/>
      <c r="I867" s="36"/>
      <c r="J867" s="98"/>
    </row>
    <row r="868" spans="1:10" s="51" customFormat="1" ht="47.25" customHeight="1">
      <c r="A868" s="594" t="s">
        <v>154</v>
      </c>
      <c r="B868" s="595"/>
      <c r="C868" s="596"/>
      <c r="D868" s="202"/>
      <c r="E868" s="32">
        <f>F868</f>
        <v>293295.65999999997</v>
      </c>
      <c r="F868" s="35">
        <f>F900+F931+F962+F993+F1024+F1055+F1086+F1117+F1148+F1179+F1210+F1242+F1274+F1306+F1338+F1369+F1401+F1433+F1465</f>
        <v>293295.65999999997</v>
      </c>
      <c r="G868" s="36"/>
      <c r="H868" s="32">
        <f>H900+H1086+H1117+H1148</f>
        <v>0</v>
      </c>
      <c r="I868" s="32">
        <f>I900+I1086+I1117+I1148</f>
        <v>0</v>
      </c>
      <c r="J868" s="98"/>
    </row>
    <row r="869" spans="1:10" s="30" customFormat="1" ht="18" customHeight="1">
      <c r="A869" s="612" t="s">
        <v>131</v>
      </c>
      <c r="B869" s="613"/>
      <c r="C869" s="614"/>
      <c r="D869" s="204"/>
      <c r="E869" s="10"/>
      <c r="F869" s="10"/>
      <c r="G869" s="10"/>
      <c r="H869" s="10"/>
      <c r="I869" s="10"/>
      <c r="J869" s="98"/>
    </row>
    <row r="870" spans="1:10" s="30" customFormat="1" ht="17.25" customHeight="1">
      <c r="A870" s="538" t="s">
        <v>384</v>
      </c>
      <c r="B870" s="592"/>
      <c r="C870" s="593"/>
      <c r="D870" s="198" t="s">
        <v>383</v>
      </c>
      <c r="E870" s="80">
        <f>E871</f>
        <v>49000</v>
      </c>
      <c r="F870" s="80">
        <f>F871</f>
        <v>49000</v>
      </c>
      <c r="G870" s="81"/>
      <c r="H870" s="80">
        <f>H871</f>
        <v>49000</v>
      </c>
      <c r="I870" s="80">
        <f>I871</f>
        <v>49000</v>
      </c>
      <c r="J870" s="98"/>
    </row>
    <row r="871" spans="1:10" s="30" customFormat="1" ht="29.25" customHeight="1">
      <c r="A871" s="594" t="s">
        <v>132</v>
      </c>
      <c r="B871" s="595"/>
      <c r="C871" s="596"/>
      <c r="D871" s="202"/>
      <c r="E871" s="10">
        <f>E873+E878+E886+E890+E900</f>
        <v>49000</v>
      </c>
      <c r="F871" s="10">
        <f>F873+F878+F886+F890+F900</f>
        <v>49000</v>
      </c>
      <c r="G871" s="10">
        <f>G873+G878+G886+G890+G900</f>
        <v>0</v>
      </c>
      <c r="H871" s="10">
        <f>H873+H878+H886+H890+H900</f>
        <v>49000</v>
      </c>
      <c r="I871" s="10">
        <f>I873+I878+I886+I890+I900</f>
        <v>49000</v>
      </c>
      <c r="J871" s="98"/>
    </row>
    <row r="872" spans="1:10" s="30" customFormat="1">
      <c r="A872" s="594" t="s">
        <v>98</v>
      </c>
      <c r="B872" s="595"/>
      <c r="C872" s="596"/>
      <c r="D872" s="202"/>
      <c r="E872" s="10"/>
      <c r="F872" s="10"/>
      <c r="G872" s="10"/>
      <c r="H872" s="10"/>
      <c r="I872" s="10"/>
      <c r="J872" s="98"/>
    </row>
    <row r="873" spans="1:10" s="30" customFormat="1" ht="18" customHeight="1">
      <c r="A873" s="597" t="s">
        <v>198</v>
      </c>
      <c r="B873" s="598"/>
      <c r="C873" s="599"/>
      <c r="D873" s="203"/>
      <c r="E873" s="12">
        <f>E875+E876+E877</f>
        <v>0</v>
      </c>
      <c r="F873" s="12">
        <f>F875+F876+F877</f>
        <v>0</v>
      </c>
      <c r="G873" s="12">
        <f>G875+G876+G877</f>
        <v>0</v>
      </c>
      <c r="H873" s="12">
        <f>H875+H876+H877</f>
        <v>0</v>
      </c>
      <c r="I873" s="12">
        <f>I875+I876+I877</f>
        <v>0</v>
      </c>
      <c r="J873" s="98"/>
    </row>
    <row r="874" spans="1:10" s="30" customFormat="1" ht="16.5" customHeight="1">
      <c r="A874" s="594" t="s">
        <v>21</v>
      </c>
      <c r="B874" s="595"/>
      <c r="C874" s="596"/>
      <c r="D874" s="202"/>
      <c r="E874" s="31"/>
      <c r="F874" s="32"/>
      <c r="G874" s="32"/>
      <c r="H874" s="32"/>
      <c r="I874" s="32"/>
      <c r="J874" s="98"/>
    </row>
    <row r="875" spans="1:10" s="30" customFormat="1" ht="17.25" customHeight="1">
      <c r="A875" s="594" t="s">
        <v>134</v>
      </c>
      <c r="B875" s="595"/>
      <c r="C875" s="596"/>
      <c r="D875" s="202"/>
      <c r="E875" s="32"/>
      <c r="F875" s="32"/>
      <c r="G875" s="32"/>
      <c r="H875" s="32"/>
      <c r="I875" s="32"/>
      <c r="J875" s="98"/>
    </row>
    <row r="876" spans="1:10" s="30" customFormat="1" ht="16.5" customHeight="1">
      <c r="A876" s="594" t="s">
        <v>135</v>
      </c>
      <c r="B876" s="595"/>
      <c r="C876" s="596"/>
      <c r="D876" s="202"/>
      <c r="E876" s="106"/>
      <c r="F876" s="105"/>
      <c r="G876" s="105"/>
      <c r="H876" s="105"/>
      <c r="I876" s="105"/>
      <c r="J876" s="98"/>
    </row>
    <row r="877" spans="1:10" s="30" customFormat="1" ht="15" customHeight="1">
      <c r="A877" s="594" t="s">
        <v>136</v>
      </c>
      <c r="B877" s="595"/>
      <c r="C877" s="596"/>
      <c r="D877" s="202"/>
      <c r="E877" s="105"/>
      <c r="F877" s="36"/>
      <c r="G877" s="36"/>
      <c r="H877" s="36"/>
      <c r="I877" s="105"/>
      <c r="J877" s="98"/>
    </row>
    <row r="878" spans="1:10" s="30" customFormat="1" ht="25.5" customHeight="1">
      <c r="A878" s="597" t="s">
        <v>137</v>
      </c>
      <c r="B878" s="598"/>
      <c r="C878" s="599"/>
      <c r="D878" s="203"/>
      <c r="E878" s="8">
        <f>E880+E881+E882+E885+E884</f>
        <v>0</v>
      </c>
      <c r="F878" s="8">
        <f>F880+F881+F882+F885+F884</f>
        <v>0</v>
      </c>
      <c r="G878" s="8">
        <f>G880+G881+G882+G885+G884</f>
        <v>0</v>
      </c>
      <c r="H878" s="8">
        <f>H880+H881+H882+H885+H884</f>
        <v>0</v>
      </c>
      <c r="I878" s="8">
        <f>I880+I881+I882+I885+I884</f>
        <v>0</v>
      </c>
      <c r="J878" s="98"/>
    </row>
    <row r="879" spans="1:10" s="30" customFormat="1" ht="0.75" customHeight="1">
      <c r="A879" s="594" t="s">
        <v>21</v>
      </c>
      <c r="B879" s="595"/>
      <c r="C879" s="596"/>
      <c r="D879" s="202"/>
      <c r="E879" s="105"/>
      <c r="F879" s="36"/>
      <c r="G879" s="36"/>
      <c r="H879" s="36"/>
      <c r="I879" s="105"/>
      <c r="J879" s="98"/>
    </row>
    <row r="880" spans="1:10" s="30" customFormat="1" ht="14.25" customHeight="1">
      <c r="A880" s="594" t="s">
        <v>138</v>
      </c>
      <c r="B880" s="595"/>
      <c r="C880" s="596"/>
      <c r="D880" s="202"/>
      <c r="E880" s="106"/>
      <c r="F880" s="36"/>
      <c r="G880" s="36"/>
      <c r="H880" s="36"/>
      <c r="I880" s="105"/>
      <c r="J880" s="98"/>
    </row>
    <row r="881" spans="1:10" s="30" customFormat="1" ht="18" customHeight="1">
      <c r="A881" s="594" t="s">
        <v>139</v>
      </c>
      <c r="B881" s="595"/>
      <c r="C881" s="596"/>
      <c r="D881" s="202"/>
      <c r="E881" s="105"/>
      <c r="F881" s="36"/>
      <c r="G881" s="36"/>
      <c r="H881" s="36"/>
      <c r="I881" s="105"/>
      <c r="J881" s="98"/>
    </row>
    <row r="882" spans="1:10" s="30" customFormat="1" ht="19.5" customHeight="1">
      <c r="A882" s="594" t="s">
        <v>140</v>
      </c>
      <c r="B882" s="595"/>
      <c r="C882" s="596"/>
      <c r="D882" s="202"/>
      <c r="E882" s="106"/>
      <c r="F882" s="36"/>
      <c r="G882" s="36"/>
      <c r="H882" s="36"/>
      <c r="I882" s="105"/>
      <c r="J882" s="98"/>
    </row>
    <row r="883" spans="1:10" s="30" customFormat="1" ht="24.75" customHeight="1">
      <c r="A883" s="594" t="s">
        <v>141</v>
      </c>
      <c r="B883" s="595"/>
      <c r="C883" s="596"/>
      <c r="D883" s="202"/>
      <c r="E883" s="105"/>
      <c r="F883" s="36"/>
      <c r="G883" s="36"/>
      <c r="H883" s="36"/>
      <c r="I883" s="105"/>
      <c r="J883" s="98"/>
    </row>
    <row r="884" spans="1:10" s="30" customFormat="1" ht="21" customHeight="1">
      <c r="A884" s="594" t="s">
        <v>155</v>
      </c>
      <c r="B884" s="595"/>
      <c r="C884" s="596"/>
      <c r="D884" s="202"/>
      <c r="E884" s="60"/>
      <c r="F884" s="58"/>
      <c r="G884" s="58"/>
      <c r="H884" s="61"/>
      <c r="I884" s="62"/>
      <c r="J884" s="98"/>
    </row>
    <row r="885" spans="1:10" s="30" customFormat="1" ht="15.75" customHeight="1">
      <c r="A885" s="594" t="s">
        <v>142</v>
      </c>
      <c r="B885" s="595"/>
      <c r="C885" s="596"/>
      <c r="D885" s="202"/>
      <c r="E885" s="20"/>
      <c r="F885" s="105"/>
      <c r="G885" s="105"/>
      <c r="H885" s="10"/>
      <c r="I885" s="10"/>
      <c r="J885" s="98"/>
    </row>
    <row r="886" spans="1:10" s="30" customFormat="1" ht="20.25" customHeight="1">
      <c r="A886" s="597" t="s">
        <v>191</v>
      </c>
      <c r="B886" s="598"/>
      <c r="C886" s="599"/>
      <c r="D886" s="203"/>
      <c r="E886" s="8">
        <f>E888+E889</f>
        <v>0</v>
      </c>
      <c r="F886" s="8">
        <f>F888+F889</f>
        <v>0</v>
      </c>
      <c r="G886" s="8">
        <f>G888+G889</f>
        <v>0</v>
      </c>
      <c r="H886" s="8">
        <f>H888+H889</f>
        <v>0</v>
      </c>
      <c r="I886" s="8">
        <f>I888+I889</f>
        <v>0</v>
      </c>
      <c r="J886" s="98"/>
    </row>
    <row r="887" spans="1:10" s="30" customFormat="1" ht="15" customHeight="1">
      <c r="A887" s="594" t="s">
        <v>21</v>
      </c>
      <c r="B887" s="595"/>
      <c r="C887" s="596"/>
      <c r="D887" s="202"/>
      <c r="E887" s="36"/>
      <c r="F887" s="36"/>
      <c r="G887" s="36"/>
      <c r="H887" s="36"/>
      <c r="I887" s="36"/>
      <c r="J887" s="98"/>
    </row>
    <row r="888" spans="1:10" s="51" customFormat="1" ht="19.5" customHeight="1">
      <c r="A888" s="594" t="s">
        <v>144</v>
      </c>
      <c r="B888" s="595"/>
      <c r="C888" s="596"/>
      <c r="D888" s="202"/>
      <c r="E888" s="36"/>
      <c r="F888" s="36"/>
      <c r="G888" s="36"/>
      <c r="H888" s="36"/>
      <c r="I888" s="36"/>
      <c r="J888" s="98"/>
    </row>
    <row r="889" spans="1:10" s="30" customFormat="1">
      <c r="A889" s="594" t="s">
        <v>145</v>
      </c>
      <c r="B889" s="595"/>
      <c r="C889" s="596"/>
      <c r="D889" s="202"/>
      <c r="E889" s="36"/>
      <c r="F889" s="36"/>
      <c r="G889" s="36"/>
      <c r="H889" s="36"/>
      <c r="I889" s="36"/>
      <c r="J889" s="98"/>
    </row>
    <row r="890" spans="1:10" s="30" customFormat="1" ht="24.75" customHeight="1">
      <c r="A890" s="597" t="s">
        <v>192</v>
      </c>
      <c r="B890" s="598"/>
      <c r="C890" s="599"/>
      <c r="D890" s="203"/>
      <c r="E890" s="12">
        <f>E892+E893+E894+E895</f>
        <v>49000</v>
      </c>
      <c r="F890" s="12">
        <f>F892+F893+F894+F895</f>
        <v>49000</v>
      </c>
      <c r="G890" s="12">
        <f>G892+G893+G894+G895</f>
        <v>0</v>
      </c>
      <c r="H890" s="12">
        <f>H892+H893+H894+H895</f>
        <v>49000</v>
      </c>
      <c r="I890" s="12">
        <f>I892+I893+I894+I895</f>
        <v>49000</v>
      </c>
      <c r="J890" s="98"/>
    </row>
    <row r="891" spans="1:10" s="30" customFormat="1" ht="24.75" customHeight="1">
      <c r="A891" s="594" t="s">
        <v>185</v>
      </c>
      <c r="B891" s="595"/>
      <c r="C891" s="596"/>
      <c r="D891" s="202"/>
      <c r="E891" s="36"/>
      <c r="F891" s="36"/>
      <c r="G891" s="36"/>
      <c r="H891" s="36"/>
      <c r="I891" s="36"/>
      <c r="J891" s="98"/>
    </row>
    <row r="892" spans="1:10" s="30" customFormat="1" ht="24" customHeight="1">
      <c r="A892" s="594" t="s">
        <v>193</v>
      </c>
      <c r="B892" s="595"/>
      <c r="C892" s="596"/>
      <c r="D892" s="202" t="s">
        <v>342</v>
      </c>
      <c r="E892" s="39">
        <f>F892</f>
        <v>49000</v>
      </c>
      <c r="F892" s="87">
        <f>49000+70000-70000</f>
        <v>49000</v>
      </c>
      <c r="G892" s="36"/>
      <c r="H892" s="39">
        <f>I892</f>
        <v>49000</v>
      </c>
      <c r="I892" s="39">
        <v>49000</v>
      </c>
      <c r="J892" s="98"/>
    </row>
    <row r="893" spans="1:10" s="30" customFormat="1" ht="21.75" customHeight="1">
      <c r="A893" s="594" t="s">
        <v>194</v>
      </c>
      <c r="B893" s="595"/>
      <c r="C893" s="596"/>
      <c r="D893" s="202"/>
      <c r="E893" s="36"/>
      <c r="F893" s="36"/>
      <c r="G893" s="36"/>
      <c r="H893" s="36"/>
      <c r="I893" s="36"/>
      <c r="J893" s="98"/>
    </row>
    <row r="894" spans="1:10" s="51" customFormat="1" ht="17.25" customHeight="1">
      <c r="A894" s="594" t="s">
        <v>195</v>
      </c>
      <c r="B894" s="595"/>
      <c r="C894" s="596"/>
      <c r="D894" s="202"/>
      <c r="E894" s="36"/>
      <c r="F894" s="36"/>
      <c r="G894" s="36"/>
      <c r="H894" s="36"/>
      <c r="I894" s="36"/>
      <c r="J894" s="98"/>
    </row>
    <row r="895" spans="1:10" s="30" customFormat="1">
      <c r="A895" s="594" t="s">
        <v>196</v>
      </c>
      <c r="B895" s="595"/>
      <c r="C895" s="596"/>
      <c r="D895" s="202"/>
      <c r="E895" s="36"/>
      <c r="F895" s="36"/>
      <c r="G895" s="36"/>
      <c r="H895" s="36"/>
      <c r="I895" s="36"/>
      <c r="J895" s="98"/>
    </row>
    <row r="896" spans="1:10" s="30" customFormat="1" ht="18" customHeight="1">
      <c r="A896" s="597" t="s">
        <v>197</v>
      </c>
      <c r="B896" s="598"/>
      <c r="C896" s="599"/>
      <c r="D896" s="203"/>
      <c r="E896" s="41"/>
      <c r="F896" s="41"/>
      <c r="G896" s="41"/>
      <c r="H896" s="41"/>
      <c r="I896" s="41"/>
      <c r="J896" s="98"/>
    </row>
    <row r="897" spans="1:10" s="30" customFormat="1" ht="0.75" customHeight="1">
      <c r="A897" s="594" t="s">
        <v>21</v>
      </c>
      <c r="B897" s="595"/>
      <c r="C897" s="596"/>
      <c r="D897" s="202"/>
      <c r="E897" s="36"/>
      <c r="F897" s="36"/>
      <c r="G897" s="36"/>
      <c r="H897" s="36"/>
      <c r="I897" s="36"/>
      <c r="J897" s="98"/>
    </row>
    <row r="898" spans="1:10" s="30" customFormat="1" ht="17.25" customHeight="1">
      <c r="A898" s="594" t="s">
        <v>152</v>
      </c>
      <c r="B898" s="595"/>
      <c r="C898" s="596"/>
      <c r="D898" s="202"/>
      <c r="E898" s="36"/>
      <c r="F898" s="36"/>
      <c r="G898" s="36"/>
      <c r="H898" s="36"/>
      <c r="I898" s="36"/>
      <c r="J898" s="98"/>
    </row>
    <row r="899" spans="1:10" s="51" customFormat="1" ht="31.5" customHeight="1">
      <c r="A899" s="594" t="s">
        <v>153</v>
      </c>
      <c r="B899" s="595"/>
      <c r="C899" s="596"/>
      <c r="D899" s="202"/>
      <c r="E899" s="36"/>
      <c r="F899" s="36"/>
      <c r="G899" s="36"/>
      <c r="H899" s="36"/>
      <c r="I899" s="36"/>
      <c r="J899" s="98"/>
    </row>
    <row r="900" spans="1:10" s="30" customFormat="1" ht="18" customHeight="1">
      <c r="A900" s="597" t="s">
        <v>154</v>
      </c>
      <c r="B900" s="598"/>
      <c r="C900" s="599"/>
      <c r="D900" s="203"/>
      <c r="E900" s="41"/>
      <c r="F900" s="41"/>
      <c r="G900" s="41"/>
      <c r="H900" s="41"/>
      <c r="I900" s="41"/>
      <c r="J900" s="98"/>
    </row>
    <row r="901" spans="1:10" s="30" customFormat="1" ht="17.25" customHeight="1">
      <c r="A901" s="537" t="s">
        <v>385</v>
      </c>
      <c r="B901" s="537"/>
      <c r="C901" s="537"/>
      <c r="D901" s="193" t="s">
        <v>386</v>
      </c>
      <c r="E901" s="80">
        <f>E902</f>
        <v>1258188.8399999999</v>
      </c>
      <c r="F901" s="80">
        <f>F902</f>
        <v>1258188.8399999999</v>
      </c>
      <c r="G901" s="81"/>
      <c r="H901" s="80">
        <f>H902</f>
        <v>500000</v>
      </c>
      <c r="I901" s="80">
        <f>I902</f>
        <v>500000</v>
      </c>
      <c r="J901" s="98"/>
    </row>
    <row r="902" spans="1:10" s="30" customFormat="1" ht="19.5" customHeight="1">
      <c r="A902" s="524" t="s">
        <v>184</v>
      </c>
      <c r="B902" s="524"/>
      <c r="C902" s="524"/>
      <c r="D902" s="194"/>
      <c r="E902" s="10">
        <f>E904+E909+E917+E921+E931</f>
        <v>1258188.8399999999</v>
      </c>
      <c r="F902" s="10">
        <f>F904+F909+F917+F921+F931</f>
        <v>1258188.8399999999</v>
      </c>
      <c r="G902" s="10">
        <f>G904+G909+G917+G921+G931</f>
        <v>0</v>
      </c>
      <c r="H902" s="10">
        <f>H904+H909+H917+H921+H931</f>
        <v>500000</v>
      </c>
      <c r="I902" s="10">
        <f>I904+I909+I917+I921+I931</f>
        <v>500000</v>
      </c>
      <c r="J902" s="98"/>
    </row>
    <row r="903" spans="1:10" s="30" customFormat="1">
      <c r="A903" s="524" t="s">
        <v>94</v>
      </c>
      <c r="B903" s="524"/>
      <c r="C903" s="524"/>
      <c r="D903" s="194"/>
      <c r="E903" s="10"/>
      <c r="F903" s="10"/>
      <c r="G903" s="10"/>
      <c r="H903" s="10"/>
      <c r="I903" s="10"/>
      <c r="J903" s="98"/>
    </row>
    <row r="904" spans="1:10" s="30" customFormat="1" ht="18" customHeight="1">
      <c r="A904" s="525" t="s">
        <v>214</v>
      </c>
      <c r="B904" s="525"/>
      <c r="C904" s="525"/>
      <c r="D904" s="195"/>
      <c r="E904" s="12">
        <f>E906+E907+E908</f>
        <v>0</v>
      </c>
      <c r="F904" s="12">
        <f>F906+F907+F908</f>
        <v>0</v>
      </c>
      <c r="G904" s="12">
        <f>G906+G907+G908</f>
        <v>0</v>
      </c>
      <c r="H904" s="12">
        <f>H906+H907+H908</f>
        <v>0</v>
      </c>
      <c r="I904" s="12">
        <f>I906+I907+I908</f>
        <v>0</v>
      </c>
      <c r="J904" s="98"/>
    </row>
    <row r="905" spans="1:10" s="30" customFormat="1" ht="18.75" customHeight="1">
      <c r="A905" s="524" t="s">
        <v>21</v>
      </c>
      <c r="B905" s="524"/>
      <c r="C905" s="524"/>
      <c r="D905" s="194"/>
      <c r="E905" s="31"/>
      <c r="F905" s="32"/>
      <c r="G905" s="32"/>
      <c r="H905" s="32"/>
      <c r="I905" s="32"/>
      <c r="J905" s="98"/>
    </row>
    <row r="906" spans="1:10" s="30" customFormat="1" ht="33.75" customHeight="1">
      <c r="A906" s="524" t="s">
        <v>134</v>
      </c>
      <c r="B906" s="524"/>
      <c r="C906" s="524"/>
      <c r="D906" s="194"/>
      <c r="E906" s="32"/>
      <c r="F906" s="32"/>
      <c r="G906" s="32"/>
      <c r="H906" s="32"/>
      <c r="I906" s="32"/>
      <c r="J906" s="98"/>
    </row>
    <row r="907" spans="1:10" s="30" customFormat="1" ht="21.75" customHeight="1">
      <c r="A907" s="524" t="s">
        <v>135</v>
      </c>
      <c r="B907" s="524"/>
      <c r="C907" s="524"/>
      <c r="D907" s="194"/>
      <c r="E907" s="64"/>
      <c r="F907" s="63"/>
      <c r="G907" s="63"/>
      <c r="H907" s="63"/>
      <c r="I907" s="63"/>
      <c r="J907" s="98"/>
    </row>
    <row r="908" spans="1:10" s="30" customFormat="1">
      <c r="A908" s="524" t="s">
        <v>136</v>
      </c>
      <c r="B908" s="524"/>
      <c r="C908" s="524"/>
      <c r="D908" s="194"/>
      <c r="E908" s="63"/>
      <c r="F908" s="36"/>
      <c r="G908" s="36"/>
      <c r="H908" s="36"/>
      <c r="I908" s="63"/>
      <c r="J908" s="98"/>
    </row>
    <row r="909" spans="1:10" s="30" customFormat="1" ht="20.25" customHeight="1">
      <c r="A909" s="525" t="s">
        <v>137</v>
      </c>
      <c r="B909" s="525"/>
      <c r="C909" s="525"/>
      <c r="D909" s="195"/>
      <c r="E909" s="8">
        <f>E911+E912+E913+E916+E915</f>
        <v>1258188.8399999999</v>
      </c>
      <c r="F909" s="8">
        <f>F911+F912+F913+F916+F915</f>
        <v>1258188.8399999999</v>
      </c>
      <c r="G909" s="8">
        <f>G911+G912+G913+G916+G915</f>
        <v>0</v>
      </c>
      <c r="H909" s="8">
        <f>H911+H912+H913+H916+H915</f>
        <v>500000</v>
      </c>
      <c r="I909" s="8">
        <f>I911+I912+I913+I916+I915</f>
        <v>500000</v>
      </c>
      <c r="J909" s="98"/>
    </row>
    <row r="910" spans="1:10" s="30" customFormat="1" ht="17.25" customHeight="1">
      <c r="A910" s="524" t="s">
        <v>185</v>
      </c>
      <c r="B910" s="524"/>
      <c r="C910" s="524"/>
      <c r="D910" s="194"/>
      <c r="E910" s="63"/>
      <c r="F910" s="36"/>
      <c r="G910" s="36"/>
      <c r="H910" s="36"/>
      <c r="I910" s="63"/>
      <c r="J910" s="98"/>
    </row>
    <row r="911" spans="1:10" s="30" customFormat="1" ht="18" customHeight="1">
      <c r="A911" s="524" t="s">
        <v>199</v>
      </c>
      <c r="B911" s="524"/>
      <c r="C911" s="524"/>
      <c r="D911" s="194"/>
      <c r="E911" s="64"/>
      <c r="F911" s="36"/>
      <c r="G911" s="36"/>
      <c r="H911" s="36"/>
      <c r="I911" s="63"/>
      <c r="J911" s="98"/>
    </row>
    <row r="912" spans="1:10" s="30" customFormat="1" ht="21.75" customHeight="1">
      <c r="A912" s="524" t="s">
        <v>187</v>
      </c>
      <c r="B912" s="524"/>
      <c r="C912" s="524"/>
      <c r="D912" s="194"/>
      <c r="E912" s="63"/>
      <c r="F912" s="36"/>
      <c r="G912" s="36"/>
      <c r="H912" s="36"/>
      <c r="I912" s="63"/>
      <c r="J912" s="98"/>
    </row>
    <row r="913" spans="1:10" s="30" customFormat="1" ht="30.75" customHeight="1">
      <c r="A913" s="524" t="s">
        <v>188</v>
      </c>
      <c r="B913" s="524"/>
      <c r="C913" s="524"/>
      <c r="D913" s="194"/>
      <c r="E913" s="64"/>
      <c r="F913" s="36"/>
      <c r="G913" s="36"/>
      <c r="H913" s="36"/>
      <c r="I913" s="63"/>
      <c r="J913" s="98"/>
    </row>
    <row r="914" spans="1:10" s="30" customFormat="1" ht="17.25" customHeight="1">
      <c r="A914" s="524" t="s">
        <v>141</v>
      </c>
      <c r="B914" s="524"/>
      <c r="C914" s="524"/>
      <c r="D914" s="194"/>
      <c r="E914" s="63"/>
      <c r="F914" s="36"/>
      <c r="G914" s="36"/>
      <c r="H914" s="36"/>
      <c r="I914" s="63"/>
      <c r="J914" s="98"/>
    </row>
    <row r="915" spans="1:10" s="30" customFormat="1" ht="15" customHeight="1">
      <c r="A915" s="524" t="s">
        <v>155</v>
      </c>
      <c r="B915" s="524"/>
      <c r="C915" s="524"/>
      <c r="D915" s="194" t="s">
        <v>387</v>
      </c>
      <c r="E915" s="60">
        <f>F915</f>
        <v>1258188.8399999999</v>
      </c>
      <c r="F915" s="58">
        <f>500000-23890+1103321-30000-99465-174037.33-17739.83</f>
        <v>1258188.8399999999</v>
      </c>
      <c r="G915" s="58"/>
      <c r="H915" s="58">
        <v>500000</v>
      </c>
      <c r="I915" s="58">
        <v>500000</v>
      </c>
      <c r="J915" s="98"/>
    </row>
    <row r="916" spans="1:10" s="30" customFormat="1">
      <c r="A916" s="524" t="s">
        <v>190</v>
      </c>
      <c r="B916" s="524"/>
      <c r="C916" s="524"/>
      <c r="D916" s="194"/>
      <c r="E916" s="20">
        <f>F916</f>
        <v>0</v>
      </c>
      <c r="F916" s="34"/>
      <c r="G916" s="63"/>
      <c r="H916" s="10"/>
      <c r="I916" s="10"/>
      <c r="J916" s="98"/>
    </row>
    <row r="917" spans="1:10" s="30" customFormat="1" ht="21.75" customHeight="1">
      <c r="A917" s="525" t="s">
        <v>143</v>
      </c>
      <c r="B917" s="525"/>
      <c r="C917" s="525"/>
      <c r="D917" s="195"/>
      <c r="E917" s="8">
        <f>E919+E920</f>
        <v>0</v>
      </c>
      <c r="F917" s="8">
        <f>F919+F920</f>
        <v>0</v>
      </c>
      <c r="G917" s="8">
        <f>G919+G920</f>
        <v>0</v>
      </c>
      <c r="H917" s="8">
        <f>H919+H920</f>
        <v>0</v>
      </c>
      <c r="I917" s="8">
        <f>I919+I920</f>
        <v>0</v>
      </c>
      <c r="J917" s="98"/>
    </row>
    <row r="918" spans="1:10" s="30" customFormat="1" ht="33.75" customHeight="1">
      <c r="A918" s="524" t="s">
        <v>21</v>
      </c>
      <c r="B918" s="524"/>
      <c r="C918" s="524"/>
      <c r="D918" s="194"/>
      <c r="E918" s="36"/>
      <c r="F918" s="36"/>
      <c r="G918" s="36"/>
      <c r="H918" s="36"/>
      <c r="I918" s="36"/>
      <c r="J918" s="98"/>
    </row>
    <row r="919" spans="1:10" s="51" customFormat="1" ht="15.75" customHeight="1">
      <c r="A919" s="524" t="s">
        <v>144</v>
      </c>
      <c r="B919" s="524"/>
      <c r="C919" s="524"/>
      <c r="D919" s="194"/>
      <c r="E919" s="36"/>
      <c r="F919" s="36"/>
      <c r="G919" s="36"/>
      <c r="H919" s="36"/>
      <c r="I919" s="36"/>
      <c r="J919" s="98"/>
    </row>
    <row r="920" spans="1:10" s="30" customFormat="1">
      <c r="A920" s="524" t="s">
        <v>145</v>
      </c>
      <c r="B920" s="524"/>
      <c r="C920" s="524"/>
      <c r="D920" s="194"/>
      <c r="E920" s="36"/>
      <c r="F920" s="36"/>
      <c r="G920" s="36"/>
      <c r="H920" s="36"/>
      <c r="I920" s="36"/>
      <c r="J920" s="98"/>
    </row>
    <row r="921" spans="1:10" s="30" customFormat="1" ht="18.75" customHeight="1">
      <c r="A921" s="525" t="s">
        <v>192</v>
      </c>
      <c r="B921" s="525"/>
      <c r="C921" s="525"/>
      <c r="D921" s="195"/>
      <c r="E921" s="12">
        <f>E923+E924+E925+E926</f>
        <v>0</v>
      </c>
      <c r="F921" s="12">
        <f>F923+F924+F925+F926</f>
        <v>0</v>
      </c>
      <c r="G921" s="12">
        <f>G923+G924+G925+G926</f>
        <v>0</v>
      </c>
      <c r="H921" s="12">
        <f>H923+H924+H925+H926</f>
        <v>0</v>
      </c>
      <c r="I921" s="12">
        <f>I923+I924+I925+I926</f>
        <v>0</v>
      </c>
      <c r="J921" s="98"/>
    </row>
    <row r="922" spans="1:10" s="30" customFormat="1" ht="15" customHeight="1">
      <c r="A922" s="524" t="s">
        <v>21</v>
      </c>
      <c r="B922" s="524"/>
      <c r="C922" s="524"/>
      <c r="D922" s="194"/>
      <c r="E922" s="36"/>
      <c r="F922" s="36"/>
      <c r="G922" s="36"/>
      <c r="H922" s="36"/>
      <c r="I922" s="36"/>
      <c r="J922" s="98"/>
    </row>
    <row r="923" spans="1:10" s="30" customFormat="1" ht="15.75" customHeight="1">
      <c r="A923" s="524" t="s">
        <v>147</v>
      </c>
      <c r="B923" s="524"/>
      <c r="C923" s="524"/>
      <c r="D923" s="194"/>
      <c r="E923" s="39"/>
      <c r="F923" s="36"/>
      <c r="G923" s="36"/>
      <c r="H923" s="39"/>
      <c r="I923" s="39"/>
      <c r="J923" s="98"/>
    </row>
    <row r="924" spans="1:10" s="30" customFormat="1" ht="18" customHeight="1">
      <c r="A924" s="524" t="s">
        <v>148</v>
      </c>
      <c r="B924" s="524"/>
      <c r="C924" s="524"/>
      <c r="D924" s="194"/>
      <c r="E924" s="36"/>
      <c r="F924" s="36"/>
      <c r="G924" s="36"/>
      <c r="H924" s="36"/>
      <c r="I924" s="36"/>
      <c r="J924" s="98"/>
    </row>
    <row r="925" spans="1:10" s="51" customFormat="1" ht="17.25" customHeight="1">
      <c r="A925" s="524" t="s">
        <v>149</v>
      </c>
      <c r="B925" s="524"/>
      <c r="C925" s="524"/>
      <c r="D925" s="194"/>
      <c r="E925" s="36"/>
      <c r="F925" s="36"/>
      <c r="G925" s="36"/>
      <c r="H925" s="36"/>
      <c r="I925" s="36"/>
      <c r="J925" s="98"/>
    </row>
    <row r="926" spans="1:10" s="30" customFormat="1">
      <c r="A926" s="524" t="s">
        <v>150</v>
      </c>
      <c r="B926" s="524"/>
      <c r="C926" s="524"/>
      <c r="D926" s="194"/>
      <c r="E926" s="36"/>
      <c r="F926" s="36"/>
      <c r="G926" s="36"/>
      <c r="H926" s="36"/>
      <c r="I926" s="36"/>
      <c r="J926" s="98"/>
    </row>
    <row r="927" spans="1:10" s="30" customFormat="1" ht="36.75" customHeight="1">
      <c r="A927" s="525" t="s">
        <v>197</v>
      </c>
      <c r="B927" s="525"/>
      <c r="C927" s="525"/>
      <c r="D927" s="195"/>
      <c r="E927" s="41"/>
      <c r="F927" s="41"/>
      <c r="G927" s="41"/>
      <c r="H927" s="41"/>
      <c r="I927" s="41"/>
      <c r="J927" s="98"/>
    </row>
    <row r="928" spans="1:10" s="30" customFormat="1" ht="35.25" customHeight="1">
      <c r="A928" s="524" t="s">
        <v>21</v>
      </c>
      <c r="B928" s="524"/>
      <c r="C928" s="524"/>
      <c r="D928" s="194"/>
      <c r="E928" s="36"/>
      <c r="F928" s="36"/>
      <c r="G928" s="36"/>
      <c r="H928" s="36"/>
      <c r="I928" s="36"/>
      <c r="J928" s="98"/>
    </row>
    <row r="929" spans="1:10" s="30" customFormat="1" ht="17.25" customHeight="1">
      <c r="A929" s="524" t="s">
        <v>152</v>
      </c>
      <c r="B929" s="524"/>
      <c r="C929" s="524"/>
      <c r="D929" s="194"/>
      <c r="E929" s="36"/>
      <c r="F929" s="36"/>
      <c r="G929" s="36"/>
      <c r="H929" s="36"/>
      <c r="I929" s="36"/>
      <c r="J929" s="98"/>
    </row>
    <row r="930" spans="1:10" s="51" customFormat="1" ht="19.5" customHeight="1">
      <c r="A930" s="524" t="s">
        <v>153</v>
      </c>
      <c r="B930" s="524"/>
      <c r="C930" s="524"/>
      <c r="D930" s="194"/>
      <c r="E930" s="36"/>
      <c r="F930" s="36"/>
      <c r="G930" s="36"/>
      <c r="H930" s="36"/>
      <c r="I930" s="36"/>
      <c r="J930" s="98"/>
    </row>
    <row r="931" spans="1:10" s="30" customFormat="1" ht="18" customHeight="1">
      <c r="A931" s="525" t="s">
        <v>154</v>
      </c>
      <c r="B931" s="525"/>
      <c r="C931" s="525"/>
      <c r="D931" s="195"/>
      <c r="E931" s="41"/>
      <c r="F931" s="41"/>
      <c r="G931" s="41"/>
      <c r="H931" s="41"/>
      <c r="I931" s="41"/>
      <c r="J931" s="98"/>
    </row>
    <row r="932" spans="1:10" s="30" customFormat="1" ht="91.5" customHeight="1">
      <c r="A932" s="536" t="s">
        <v>657</v>
      </c>
      <c r="B932" s="536"/>
      <c r="C932" s="536"/>
      <c r="D932" s="388" t="s">
        <v>668</v>
      </c>
      <c r="E932" s="389">
        <f>E933</f>
        <v>238900</v>
      </c>
      <c r="F932" s="389">
        <f>F933</f>
        <v>238900</v>
      </c>
      <c r="G932" s="390"/>
      <c r="H932" s="389">
        <f>H933</f>
        <v>0</v>
      </c>
      <c r="I932" s="389">
        <f>I933</f>
        <v>0</v>
      </c>
      <c r="J932" s="98"/>
    </row>
    <row r="933" spans="1:10" s="30" customFormat="1" ht="19.5" customHeight="1">
      <c r="A933" s="524" t="s">
        <v>184</v>
      </c>
      <c r="B933" s="524"/>
      <c r="C933" s="524"/>
      <c r="D933" s="194"/>
      <c r="E933" s="10">
        <f>E935+E940+E948+E952+E962</f>
        <v>238900</v>
      </c>
      <c r="F933" s="10">
        <f>F935+F940+F948+F952+F962</f>
        <v>238900</v>
      </c>
      <c r="G933" s="10">
        <f>G935+G940+G948+G952+G962</f>
        <v>0</v>
      </c>
      <c r="H933" s="10">
        <f>H935+H940+H948+H952+H962</f>
        <v>0</v>
      </c>
      <c r="I933" s="10">
        <f>I935+I940+I948+I952+I962</f>
        <v>0</v>
      </c>
      <c r="J933" s="98"/>
    </row>
    <row r="934" spans="1:10" s="30" customFormat="1">
      <c r="A934" s="524" t="s">
        <v>94</v>
      </c>
      <c r="B934" s="524"/>
      <c r="C934" s="524"/>
      <c r="D934" s="194"/>
      <c r="E934" s="10"/>
      <c r="F934" s="10"/>
      <c r="G934" s="10"/>
      <c r="H934" s="10"/>
      <c r="I934" s="10"/>
      <c r="J934" s="98"/>
    </row>
    <row r="935" spans="1:10" s="30" customFormat="1" ht="18" customHeight="1">
      <c r="A935" s="525" t="s">
        <v>214</v>
      </c>
      <c r="B935" s="525"/>
      <c r="C935" s="525"/>
      <c r="D935" s="195"/>
      <c r="E935" s="12">
        <f>E937+E938+E939</f>
        <v>0</v>
      </c>
      <c r="F935" s="12">
        <f>F937+F938+F939</f>
        <v>0</v>
      </c>
      <c r="G935" s="12">
        <f>G937+G938+G939</f>
        <v>0</v>
      </c>
      <c r="H935" s="12">
        <f>H937+H938+H939</f>
        <v>0</v>
      </c>
      <c r="I935" s="12">
        <f>I937+I938+I939</f>
        <v>0</v>
      </c>
      <c r="J935" s="98"/>
    </row>
    <row r="936" spans="1:10" s="30" customFormat="1" ht="18.75" customHeight="1">
      <c r="A936" s="524" t="s">
        <v>21</v>
      </c>
      <c r="B936" s="524"/>
      <c r="C936" s="524"/>
      <c r="D936" s="194"/>
      <c r="E936" s="31"/>
      <c r="F936" s="32"/>
      <c r="G936" s="32"/>
      <c r="H936" s="32"/>
      <c r="I936" s="32"/>
      <c r="J936" s="98"/>
    </row>
    <row r="937" spans="1:10" s="30" customFormat="1" ht="33.75" customHeight="1">
      <c r="A937" s="524" t="s">
        <v>134</v>
      </c>
      <c r="B937" s="524"/>
      <c r="C937" s="524"/>
      <c r="D937" s="194"/>
      <c r="E937" s="32"/>
      <c r="F937" s="32"/>
      <c r="G937" s="32"/>
      <c r="H937" s="32"/>
      <c r="I937" s="32"/>
      <c r="J937" s="98"/>
    </row>
    <row r="938" spans="1:10" s="30" customFormat="1" ht="21.75" customHeight="1">
      <c r="A938" s="524" t="s">
        <v>135</v>
      </c>
      <c r="B938" s="524"/>
      <c r="C938" s="524"/>
      <c r="D938" s="194"/>
      <c r="E938" s="384"/>
      <c r="F938" s="383"/>
      <c r="G938" s="383"/>
      <c r="H938" s="383"/>
      <c r="I938" s="383"/>
      <c r="J938" s="98"/>
    </row>
    <row r="939" spans="1:10" s="30" customFormat="1">
      <c r="A939" s="524" t="s">
        <v>136</v>
      </c>
      <c r="B939" s="524"/>
      <c r="C939" s="524"/>
      <c r="D939" s="194"/>
      <c r="E939" s="383"/>
      <c r="F939" s="36"/>
      <c r="G939" s="36"/>
      <c r="H939" s="36"/>
      <c r="I939" s="383"/>
      <c r="J939" s="98"/>
    </row>
    <row r="940" spans="1:10" s="30" customFormat="1" ht="20.25" customHeight="1">
      <c r="A940" s="525" t="s">
        <v>137</v>
      </c>
      <c r="B940" s="525"/>
      <c r="C940" s="525"/>
      <c r="D940" s="195"/>
      <c r="E940" s="8">
        <f>E942+E943+E944+E947+E946</f>
        <v>238900</v>
      </c>
      <c r="F940" s="8">
        <f>F942+F943+F944+F947+F946</f>
        <v>238900</v>
      </c>
      <c r="G940" s="8">
        <f>G942+G943+G944+G947+G946</f>
        <v>0</v>
      </c>
      <c r="H940" s="8">
        <f>H942+H943+H944+H947+H946</f>
        <v>0</v>
      </c>
      <c r="I940" s="8">
        <f>I942+I943+I944+I947+I946</f>
        <v>0</v>
      </c>
      <c r="J940" s="98"/>
    </row>
    <row r="941" spans="1:10" s="30" customFormat="1" ht="17.25" customHeight="1">
      <c r="A941" s="524" t="s">
        <v>185</v>
      </c>
      <c r="B941" s="524"/>
      <c r="C941" s="524"/>
      <c r="D941" s="194"/>
      <c r="E941" s="383"/>
      <c r="F941" s="36"/>
      <c r="G941" s="36"/>
      <c r="H941" s="36"/>
      <c r="I941" s="383"/>
      <c r="J941" s="98"/>
    </row>
    <row r="942" spans="1:10" s="30" customFormat="1" ht="18" customHeight="1">
      <c r="A942" s="524" t="s">
        <v>199</v>
      </c>
      <c r="B942" s="524"/>
      <c r="C942" s="524"/>
      <c r="D942" s="194"/>
      <c r="E942" s="384"/>
      <c r="F942" s="36"/>
      <c r="G942" s="36"/>
      <c r="H942" s="36"/>
      <c r="I942" s="383"/>
      <c r="J942" s="98"/>
    </row>
    <row r="943" spans="1:10" s="30" customFormat="1" ht="21.75" customHeight="1">
      <c r="A943" s="524" t="s">
        <v>187</v>
      </c>
      <c r="B943" s="524"/>
      <c r="C943" s="524"/>
      <c r="D943" s="194"/>
      <c r="E943" s="383"/>
      <c r="F943" s="36"/>
      <c r="G943" s="36"/>
      <c r="H943" s="36"/>
      <c r="I943" s="383"/>
      <c r="J943" s="98"/>
    </row>
    <row r="944" spans="1:10" s="30" customFormat="1" ht="30.75" customHeight="1">
      <c r="A944" s="524" t="s">
        <v>188</v>
      </c>
      <c r="B944" s="524"/>
      <c r="C944" s="524"/>
      <c r="D944" s="194"/>
      <c r="E944" s="384"/>
      <c r="F944" s="36"/>
      <c r="G944" s="36"/>
      <c r="H944" s="36"/>
      <c r="I944" s="383"/>
      <c r="J944" s="98"/>
    </row>
    <row r="945" spans="1:10" s="30" customFormat="1" ht="17.25" customHeight="1">
      <c r="A945" s="524" t="s">
        <v>141</v>
      </c>
      <c r="B945" s="524"/>
      <c r="C945" s="524"/>
      <c r="D945" s="194"/>
      <c r="E945" s="383"/>
      <c r="F945" s="36"/>
      <c r="G945" s="36"/>
      <c r="H945" s="36"/>
      <c r="I945" s="383"/>
      <c r="J945" s="98"/>
    </row>
    <row r="946" spans="1:10" s="30" customFormat="1" ht="22.5" customHeight="1">
      <c r="A946" s="524" t="s">
        <v>155</v>
      </c>
      <c r="B946" s="524"/>
      <c r="C946" s="524"/>
      <c r="D946" s="194" t="s">
        <v>669</v>
      </c>
      <c r="E946" s="60">
        <f>F946</f>
        <v>238900</v>
      </c>
      <c r="F946" s="58">
        <v>238900</v>
      </c>
      <c r="G946" s="58"/>
      <c r="H946" s="58"/>
      <c r="I946" s="58"/>
      <c r="J946" s="98"/>
    </row>
    <row r="947" spans="1:10" s="30" customFormat="1" ht="20.25" customHeight="1">
      <c r="A947" s="524" t="s">
        <v>190</v>
      </c>
      <c r="B947" s="524"/>
      <c r="C947" s="524"/>
      <c r="D947" s="194"/>
      <c r="E947" s="20">
        <f>F947</f>
        <v>0</v>
      </c>
      <c r="F947" s="34"/>
      <c r="G947" s="383"/>
      <c r="H947" s="10"/>
      <c r="I947" s="10"/>
      <c r="J947" s="98"/>
    </row>
    <row r="948" spans="1:10" s="30" customFormat="1" ht="21.75" customHeight="1">
      <c r="A948" s="525" t="s">
        <v>143</v>
      </c>
      <c r="B948" s="525"/>
      <c r="C948" s="525"/>
      <c r="D948" s="195"/>
      <c r="E948" s="8">
        <f>E950+E951</f>
        <v>0</v>
      </c>
      <c r="F948" s="8">
        <f>F950+F951</f>
        <v>0</v>
      </c>
      <c r="G948" s="8">
        <f>G950+G951</f>
        <v>0</v>
      </c>
      <c r="H948" s="8">
        <f>H950+H951</f>
        <v>0</v>
      </c>
      <c r="I948" s="8">
        <f>I950+I951</f>
        <v>0</v>
      </c>
      <c r="J948" s="98"/>
    </row>
    <row r="949" spans="1:10" s="30" customFormat="1" ht="18.75" customHeight="1">
      <c r="A949" s="524" t="s">
        <v>21</v>
      </c>
      <c r="B949" s="524"/>
      <c r="C949" s="524"/>
      <c r="D949" s="194"/>
      <c r="E949" s="36"/>
      <c r="F949" s="36"/>
      <c r="G949" s="36"/>
      <c r="H949" s="36"/>
      <c r="I949" s="36"/>
      <c r="J949" s="98"/>
    </row>
    <row r="950" spans="1:10" s="51" customFormat="1" ht="15.75" customHeight="1">
      <c r="A950" s="524" t="s">
        <v>144</v>
      </c>
      <c r="B950" s="524"/>
      <c r="C950" s="524"/>
      <c r="D950" s="194"/>
      <c r="E950" s="36"/>
      <c r="F950" s="36"/>
      <c r="G950" s="36"/>
      <c r="H950" s="36"/>
      <c r="I950" s="36"/>
      <c r="J950" s="98"/>
    </row>
    <row r="951" spans="1:10" s="30" customFormat="1">
      <c r="A951" s="524" t="s">
        <v>145</v>
      </c>
      <c r="B951" s="524"/>
      <c r="C951" s="524"/>
      <c r="D951" s="194"/>
      <c r="E951" s="36"/>
      <c r="F951" s="36"/>
      <c r="G951" s="36"/>
      <c r="H951" s="36"/>
      <c r="I951" s="36"/>
      <c r="J951" s="98"/>
    </row>
    <row r="952" spans="1:10" s="30" customFormat="1" ht="18.75" customHeight="1">
      <c r="A952" s="525" t="s">
        <v>192</v>
      </c>
      <c r="B952" s="525"/>
      <c r="C952" s="525"/>
      <c r="D952" s="195"/>
      <c r="E952" s="12">
        <f>E954+E955+E956+E957</f>
        <v>0</v>
      </c>
      <c r="F952" s="12">
        <f>F954+F955+F956+F957</f>
        <v>0</v>
      </c>
      <c r="G952" s="12">
        <f>G954+G955+G956+G957</f>
        <v>0</v>
      </c>
      <c r="H952" s="12">
        <f>H954+H955+H956+H957</f>
        <v>0</v>
      </c>
      <c r="I952" s="12">
        <f>I954+I955+I956+I957</f>
        <v>0</v>
      </c>
      <c r="J952" s="98"/>
    </row>
    <row r="953" spans="1:10" s="30" customFormat="1" ht="15" customHeight="1">
      <c r="A953" s="524" t="s">
        <v>21</v>
      </c>
      <c r="B953" s="524"/>
      <c r="C953" s="524"/>
      <c r="D953" s="194"/>
      <c r="E953" s="36"/>
      <c r="F953" s="36"/>
      <c r="G953" s="36"/>
      <c r="H953" s="36"/>
      <c r="I953" s="36"/>
      <c r="J953" s="98"/>
    </row>
    <row r="954" spans="1:10" s="30" customFormat="1" ht="15.75" customHeight="1">
      <c r="A954" s="524" t="s">
        <v>147</v>
      </c>
      <c r="B954" s="524"/>
      <c r="C954" s="524"/>
      <c r="D954" s="194"/>
      <c r="E954" s="39"/>
      <c r="F954" s="36"/>
      <c r="G954" s="36"/>
      <c r="H954" s="39"/>
      <c r="I954" s="39"/>
      <c r="J954" s="98"/>
    </row>
    <row r="955" spans="1:10" s="30" customFormat="1" ht="18" customHeight="1">
      <c r="A955" s="524" t="s">
        <v>148</v>
      </c>
      <c r="B955" s="524"/>
      <c r="C955" s="524"/>
      <c r="D955" s="194"/>
      <c r="E955" s="36"/>
      <c r="F955" s="36"/>
      <c r="G955" s="36"/>
      <c r="H955" s="36"/>
      <c r="I955" s="36"/>
      <c r="J955" s="98"/>
    </row>
    <row r="956" spans="1:10" s="51" customFormat="1" ht="17.25" customHeight="1">
      <c r="A956" s="524" t="s">
        <v>149</v>
      </c>
      <c r="B956" s="524"/>
      <c r="C956" s="524"/>
      <c r="D956" s="194"/>
      <c r="E956" s="36"/>
      <c r="F956" s="36"/>
      <c r="G956" s="36"/>
      <c r="H956" s="36"/>
      <c r="I956" s="36"/>
      <c r="J956" s="98"/>
    </row>
    <row r="957" spans="1:10" s="30" customFormat="1">
      <c r="A957" s="524" t="s">
        <v>150</v>
      </c>
      <c r="B957" s="524"/>
      <c r="C957" s="524"/>
      <c r="D957" s="194"/>
      <c r="E957" s="36"/>
      <c r="F957" s="36"/>
      <c r="G957" s="36"/>
      <c r="H957" s="36"/>
      <c r="I957" s="36"/>
      <c r="J957" s="98"/>
    </row>
    <row r="958" spans="1:10" s="30" customFormat="1" ht="36.75" customHeight="1">
      <c r="A958" s="525" t="s">
        <v>197</v>
      </c>
      <c r="B958" s="525"/>
      <c r="C958" s="525"/>
      <c r="D958" s="195"/>
      <c r="E958" s="41"/>
      <c r="F958" s="41"/>
      <c r="G958" s="41"/>
      <c r="H958" s="41"/>
      <c r="I958" s="41"/>
      <c r="J958" s="98"/>
    </row>
    <row r="959" spans="1:10" s="30" customFormat="1" ht="35.25" customHeight="1">
      <c r="A959" s="524" t="s">
        <v>21</v>
      </c>
      <c r="B959" s="524"/>
      <c r="C959" s="524"/>
      <c r="D959" s="194"/>
      <c r="E959" s="36"/>
      <c r="F959" s="36"/>
      <c r="G959" s="36"/>
      <c r="H959" s="36"/>
      <c r="I959" s="36"/>
      <c r="J959" s="98"/>
    </row>
    <row r="960" spans="1:10" s="30" customFormat="1" ht="17.25" customHeight="1">
      <c r="A960" s="524" t="s">
        <v>152</v>
      </c>
      <c r="B960" s="524"/>
      <c r="C960" s="524"/>
      <c r="D960" s="194"/>
      <c r="E960" s="36"/>
      <c r="F960" s="36"/>
      <c r="G960" s="36"/>
      <c r="H960" s="36"/>
      <c r="I960" s="36"/>
      <c r="J960" s="98"/>
    </row>
    <row r="961" spans="1:10" s="51" customFormat="1" ht="19.5" customHeight="1">
      <c r="A961" s="524" t="s">
        <v>153</v>
      </c>
      <c r="B961" s="524"/>
      <c r="C961" s="524"/>
      <c r="D961" s="194"/>
      <c r="E961" s="36"/>
      <c r="F961" s="36"/>
      <c r="G961" s="36"/>
      <c r="H961" s="36"/>
      <c r="I961" s="36"/>
      <c r="J961" s="98"/>
    </row>
    <row r="962" spans="1:10" s="30" customFormat="1" ht="18" customHeight="1">
      <c r="A962" s="525" t="s">
        <v>154</v>
      </c>
      <c r="B962" s="525"/>
      <c r="C962" s="525"/>
      <c r="D962" s="195"/>
      <c r="E962" s="41"/>
      <c r="F962" s="41"/>
      <c r="G962" s="41"/>
      <c r="H962" s="41"/>
      <c r="I962" s="41"/>
      <c r="J962" s="98"/>
    </row>
    <row r="963" spans="1:10" s="30" customFormat="1" ht="93" customHeight="1">
      <c r="A963" s="536" t="s">
        <v>672</v>
      </c>
      <c r="B963" s="536"/>
      <c r="C963" s="536"/>
      <c r="D963" s="397" t="s">
        <v>670</v>
      </c>
      <c r="E963" s="389">
        <f>E964</f>
        <v>23890</v>
      </c>
      <c r="F963" s="389">
        <f>F964</f>
        <v>23890</v>
      </c>
      <c r="G963" s="390"/>
      <c r="H963" s="389">
        <f>H964</f>
        <v>0</v>
      </c>
      <c r="I963" s="389">
        <f>I964</f>
        <v>0</v>
      </c>
      <c r="J963" s="98"/>
    </row>
    <row r="964" spans="1:10" s="30" customFormat="1" ht="19.5" customHeight="1">
      <c r="A964" s="524" t="s">
        <v>184</v>
      </c>
      <c r="B964" s="524"/>
      <c r="C964" s="524"/>
      <c r="D964" s="194"/>
      <c r="E964" s="10">
        <f>E966+E971+E979+E983+E993</f>
        <v>23890</v>
      </c>
      <c r="F964" s="10">
        <f>F966+F971+F979+F983+F993</f>
        <v>23890</v>
      </c>
      <c r="G964" s="10">
        <f>G966+G971+G979+G983+G993</f>
        <v>0</v>
      </c>
      <c r="H964" s="10">
        <f>H966+H971+H979+H983+H993</f>
        <v>0</v>
      </c>
      <c r="I964" s="10">
        <f>I966+I971+I979+I983+I993</f>
        <v>0</v>
      </c>
      <c r="J964" s="98"/>
    </row>
    <row r="965" spans="1:10" s="30" customFormat="1">
      <c r="A965" s="524" t="s">
        <v>94</v>
      </c>
      <c r="B965" s="524"/>
      <c r="C965" s="524"/>
      <c r="D965" s="194"/>
      <c r="E965" s="10"/>
      <c r="F965" s="10"/>
      <c r="G965" s="10"/>
      <c r="H965" s="10"/>
      <c r="I965" s="10"/>
      <c r="J965" s="98"/>
    </row>
    <row r="966" spans="1:10" s="30" customFormat="1" ht="21" customHeight="1">
      <c r="A966" s="525" t="s">
        <v>214</v>
      </c>
      <c r="B966" s="525"/>
      <c r="C966" s="525"/>
      <c r="D966" s="195"/>
      <c r="E966" s="12">
        <f>E968+E969+E970</f>
        <v>0</v>
      </c>
      <c r="F966" s="12">
        <f>F968+F969+F970</f>
        <v>0</v>
      </c>
      <c r="G966" s="12">
        <f>G968+G969+G970</f>
        <v>0</v>
      </c>
      <c r="H966" s="12">
        <f>H968+H969+H970</f>
        <v>0</v>
      </c>
      <c r="I966" s="12">
        <f>I968+I969+I970</f>
        <v>0</v>
      </c>
      <c r="J966" s="98"/>
    </row>
    <row r="967" spans="1:10" s="30" customFormat="1" ht="0.75" customHeight="1">
      <c r="A967" s="524" t="s">
        <v>21</v>
      </c>
      <c r="B967" s="524"/>
      <c r="C967" s="524"/>
      <c r="D967" s="194"/>
      <c r="E967" s="31"/>
      <c r="F967" s="32"/>
      <c r="G967" s="32"/>
      <c r="H967" s="32"/>
      <c r="I967" s="32"/>
      <c r="J967" s="98"/>
    </row>
    <row r="968" spans="1:10" s="30" customFormat="1" ht="29.25" customHeight="1">
      <c r="A968" s="524" t="s">
        <v>134</v>
      </c>
      <c r="B968" s="524"/>
      <c r="C968" s="524"/>
      <c r="D968" s="194"/>
      <c r="E968" s="32"/>
      <c r="F968" s="32"/>
      <c r="G968" s="32"/>
      <c r="H968" s="32"/>
      <c r="I968" s="32"/>
      <c r="J968" s="98"/>
    </row>
    <row r="969" spans="1:10" s="30" customFormat="1" ht="21.75" customHeight="1">
      <c r="A969" s="524" t="s">
        <v>135</v>
      </c>
      <c r="B969" s="524"/>
      <c r="C969" s="524"/>
      <c r="D969" s="194"/>
      <c r="E969" s="384"/>
      <c r="F969" s="383"/>
      <c r="G969" s="383"/>
      <c r="H969" s="383"/>
      <c r="I969" s="383"/>
      <c r="J969" s="98"/>
    </row>
    <row r="970" spans="1:10" s="30" customFormat="1">
      <c r="A970" s="524" t="s">
        <v>136</v>
      </c>
      <c r="B970" s="524"/>
      <c r="C970" s="524"/>
      <c r="D970" s="194"/>
      <c r="E970" s="383"/>
      <c r="F970" s="36"/>
      <c r="G970" s="36"/>
      <c r="H970" s="36"/>
      <c r="I970" s="383"/>
      <c r="J970" s="98"/>
    </row>
    <row r="971" spans="1:10" s="30" customFormat="1" ht="22.5" customHeight="1">
      <c r="A971" s="525" t="s">
        <v>137</v>
      </c>
      <c r="B971" s="525"/>
      <c r="C971" s="525"/>
      <c r="D971" s="195"/>
      <c r="E971" s="8">
        <f>E973+E974+E975+E978+E977</f>
        <v>23890</v>
      </c>
      <c r="F971" s="8">
        <f>F973+F974+F975+F978+F977</f>
        <v>23890</v>
      </c>
      <c r="G971" s="8">
        <f>G973+G974+G975+G978+G977</f>
        <v>0</v>
      </c>
      <c r="H971" s="8">
        <f>H973+H974+H975+H978+H977</f>
        <v>0</v>
      </c>
      <c r="I971" s="8">
        <f>I973+I974+I975+I978+I977</f>
        <v>0</v>
      </c>
      <c r="J971" s="98"/>
    </row>
    <row r="972" spans="1:10" s="30" customFormat="1" ht="21" customHeight="1">
      <c r="A972" s="524" t="s">
        <v>185</v>
      </c>
      <c r="B972" s="524"/>
      <c r="C972" s="524"/>
      <c r="D972" s="194"/>
      <c r="E972" s="383"/>
      <c r="F972" s="36"/>
      <c r="G972" s="36"/>
      <c r="H972" s="36"/>
      <c r="I972" s="383"/>
      <c r="J972" s="98"/>
    </row>
    <row r="973" spans="1:10" s="30" customFormat="1" ht="17.25" customHeight="1">
      <c r="A973" s="524" t="s">
        <v>199</v>
      </c>
      <c r="B973" s="524"/>
      <c r="C973" s="524"/>
      <c r="D973" s="194"/>
      <c r="E973" s="384"/>
      <c r="F973" s="36"/>
      <c r="G973" s="36"/>
      <c r="H973" s="36"/>
      <c r="I973" s="383"/>
      <c r="J973" s="98"/>
    </row>
    <row r="974" spans="1:10" s="30" customFormat="1" ht="22.5" customHeight="1">
      <c r="A974" s="524" t="s">
        <v>187</v>
      </c>
      <c r="B974" s="524"/>
      <c r="C974" s="524"/>
      <c r="D974" s="194"/>
      <c r="E974" s="383"/>
      <c r="F974" s="36"/>
      <c r="G974" s="36"/>
      <c r="H974" s="36"/>
      <c r="I974" s="383"/>
      <c r="J974" s="98"/>
    </row>
    <row r="975" spans="1:10" s="30" customFormat="1" ht="18" customHeight="1">
      <c r="A975" s="524" t="s">
        <v>188</v>
      </c>
      <c r="B975" s="524"/>
      <c r="C975" s="524"/>
      <c r="D975" s="194"/>
      <c r="E975" s="384"/>
      <c r="F975" s="36"/>
      <c r="G975" s="36"/>
      <c r="H975" s="36"/>
      <c r="I975" s="383"/>
      <c r="J975" s="98"/>
    </row>
    <row r="976" spans="1:10" s="30" customFormat="1" ht="24.75" customHeight="1">
      <c r="A976" s="524" t="s">
        <v>141</v>
      </c>
      <c r="B976" s="524"/>
      <c r="C976" s="524"/>
      <c r="D976" s="194"/>
      <c r="E976" s="383"/>
      <c r="F976" s="36"/>
      <c r="G976" s="36"/>
      <c r="H976" s="36"/>
      <c r="I976" s="383"/>
      <c r="J976" s="98"/>
    </row>
    <row r="977" spans="1:10" s="30" customFormat="1" ht="15" customHeight="1">
      <c r="A977" s="524" t="s">
        <v>155</v>
      </c>
      <c r="B977" s="524"/>
      <c r="C977" s="524"/>
      <c r="D977" s="194" t="s">
        <v>671</v>
      </c>
      <c r="E977" s="60">
        <f>F977</f>
        <v>23890</v>
      </c>
      <c r="F977" s="58">
        <v>23890</v>
      </c>
      <c r="G977" s="58"/>
      <c r="H977" s="58"/>
      <c r="I977" s="58"/>
      <c r="J977" s="98"/>
    </row>
    <row r="978" spans="1:10" s="30" customFormat="1" ht="23.25" customHeight="1">
      <c r="A978" s="524" t="s">
        <v>190</v>
      </c>
      <c r="B978" s="524"/>
      <c r="C978" s="524"/>
      <c r="D978" s="194"/>
      <c r="E978" s="20">
        <f>F978</f>
        <v>0</v>
      </c>
      <c r="F978" s="34"/>
      <c r="G978" s="383"/>
      <c r="H978" s="10"/>
      <c r="I978" s="10"/>
      <c r="J978" s="98"/>
    </row>
    <row r="979" spans="1:10" s="30" customFormat="1" ht="18.75" customHeight="1">
      <c r="A979" s="525" t="s">
        <v>143</v>
      </c>
      <c r="B979" s="525"/>
      <c r="C979" s="525"/>
      <c r="D979" s="195"/>
      <c r="E979" s="8">
        <f>E981+E982</f>
        <v>0</v>
      </c>
      <c r="F979" s="8">
        <f>F981+F982</f>
        <v>0</v>
      </c>
      <c r="G979" s="8">
        <f>G981+G982</f>
        <v>0</v>
      </c>
      <c r="H979" s="8">
        <f>H981+H982</f>
        <v>0</v>
      </c>
      <c r="I979" s="8">
        <f>I981+I982</f>
        <v>0</v>
      </c>
      <c r="J979" s="98"/>
    </row>
    <row r="980" spans="1:10" s="30" customFormat="1" ht="14.25" customHeight="1">
      <c r="A980" s="524" t="s">
        <v>21</v>
      </c>
      <c r="B980" s="524"/>
      <c r="C980" s="524"/>
      <c r="D980" s="194"/>
      <c r="E980" s="36"/>
      <c r="F980" s="36"/>
      <c r="G980" s="36"/>
      <c r="H980" s="36"/>
      <c r="I980" s="36"/>
      <c r="J980" s="98"/>
    </row>
    <row r="981" spans="1:10" s="51" customFormat="1" ht="15.75" customHeight="1">
      <c r="A981" s="524" t="s">
        <v>144</v>
      </c>
      <c r="B981" s="524"/>
      <c r="C981" s="524"/>
      <c r="D981" s="194"/>
      <c r="E981" s="36"/>
      <c r="F981" s="36"/>
      <c r="G981" s="36"/>
      <c r="H981" s="36"/>
      <c r="I981" s="36"/>
      <c r="J981" s="98"/>
    </row>
    <row r="982" spans="1:10" s="30" customFormat="1">
      <c r="A982" s="524" t="s">
        <v>145</v>
      </c>
      <c r="B982" s="524"/>
      <c r="C982" s="524"/>
      <c r="D982" s="194"/>
      <c r="E982" s="36"/>
      <c r="F982" s="36"/>
      <c r="G982" s="36"/>
      <c r="H982" s="36"/>
      <c r="I982" s="36"/>
      <c r="J982" s="98"/>
    </row>
    <row r="983" spans="1:10" s="30" customFormat="1" ht="18.75" customHeight="1">
      <c r="A983" s="525" t="s">
        <v>192</v>
      </c>
      <c r="B983" s="525"/>
      <c r="C983" s="525"/>
      <c r="D983" s="195"/>
      <c r="E983" s="12">
        <f>E985+E986+E987+E988</f>
        <v>0</v>
      </c>
      <c r="F983" s="12">
        <f>F985+F986+F987+F988</f>
        <v>0</v>
      </c>
      <c r="G983" s="12">
        <f>G985+G986+G987+G988</f>
        <v>0</v>
      </c>
      <c r="H983" s="12">
        <f>H985+H986+H987+H988</f>
        <v>0</v>
      </c>
      <c r="I983" s="12">
        <f>I985+I986+I987+I988</f>
        <v>0</v>
      </c>
      <c r="J983" s="98"/>
    </row>
    <row r="984" spans="1:10" s="30" customFormat="1" ht="0.75" customHeight="1">
      <c r="A984" s="524" t="s">
        <v>21</v>
      </c>
      <c r="B984" s="524"/>
      <c r="C984" s="524"/>
      <c r="D984" s="194"/>
      <c r="E984" s="36"/>
      <c r="F984" s="36"/>
      <c r="G984" s="36"/>
      <c r="H984" s="36"/>
      <c r="I984" s="36"/>
      <c r="J984" s="98"/>
    </row>
    <row r="985" spans="1:10" s="30" customFormat="1" ht="15.75" customHeight="1">
      <c r="A985" s="524" t="s">
        <v>147</v>
      </c>
      <c r="B985" s="524"/>
      <c r="C985" s="524"/>
      <c r="D985" s="194"/>
      <c r="E985" s="39"/>
      <c r="F985" s="36"/>
      <c r="G985" s="36"/>
      <c r="H985" s="39"/>
      <c r="I985" s="39"/>
      <c r="J985" s="98"/>
    </row>
    <row r="986" spans="1:10" s="30" customFormat="1" ht="18" customHeight="1">
      <c r="A986" s="524" t="s">
        <v>148</v>
      </c>
      <c r="B986" s="524"/>
      <c r="C986" s="524"/>
      <c r="D986" s="194"/>
      <c r="E986" s="36"/>
      <c r="F986" s="36"/>
      <c r="G986" s="36"/>
      <c r="H986" s="36"/>
      <c r="I986" s="36"/>
      <c r="J986" s="98"/>
    </row>
    <row r="987" spans="1:10" s="51" customFormat="1" ht="17.25" customHeight="1">
      <c r="A987" s="524" t="s">
        <v>149</v>
      </c>
      <c r="B987" s="524"/>
      <c r="C987" s="524"/>
      <c r="D987" s="194"/>
      <c r="E987" s="36"/>
      <c r="F987" s="36"/>
      <c r="G987" s="36"/>
      <c r="H987" s="36"/>
      <c r="I987" s="36"/>
      <c r="J987" s="98"/>
    </row>
    <row r="988" spans="1:10" s="30" customFormat="1">
      <c r="A988" s="524" t="s">
        <v>150</v>
      </c>
      <c r="B988" s="524"/>
      <c r="C988" s="524"/>
      <c r="D988" s="194"/>
      <c r="E988" s="36"/>
      <c r="F988" s="36"/>
      <c r="G988" s="36"/>
      <c r="H988" s="36"/>
      <c r="I988" s="36"/>
      <c r="J988" s="98"/>
    </row>
    <row r="989" spans="1:10" s="30" customFormat="1" ht="36.75" customHeight="1">
      <c r="A989" s="525" t="s">
        <v>197</v>
      </c>
      <c r="B989" s="525"/>
      <c r="C989" s="525"/>
      <c r="D989" s="195"/>
      <c r="E989" s="41"/>
      <c r="F989" s="41"/>
      <c r="G989" s="41"/>
      <c r="H989" s="41"/>
      <c r="I989" s="41"/>
      <c r="J989" s="98"/>
    </row>
    <row r="990" spans="1:10" s="30" customFormat="1" ht="35.25" customHeight="1">
      <c r="A990" s="524" t="s">
        <v>21</v>
      </c>
      <c r="B990" s="524"/>
      <c r="C990" s="524"/>
      <c r="D990" s="194"/>
      <c r="E990" s="36"/>
      <c r="F990" s="36"/>
      <c r="G990" s="36"/>
      <c r="H990" s="36"/>
      <c r="I990" s="36"/>
      <c r="J990" s="98"/>
    </row>
    <row r="991" spans="1:10" s="30" customFormat="1" ht="17.25" customHeight="1">
      <c r="A991" s="524" t="s">
        <v>152</v>
      </c>
      <c r="B991" s="524"/>
      <c r="C991" s="524"/>
      <c r="D991" s="194"/>
      <c r="E991" s="36"/>
      <c r="F991" s="36"/>
      <c r="G991" s="36"/>
      <c r="H991" s="36"/>
      <c r="I991" s="36"/>
      <c r="J991" s="98"/>
    </row>
    <row r="992" spans="1:10" s="51" customFormat="1" ht="19.5" customHeight="1">
      <c r="A992" s="524" t="s">
        <v>153</v>
      </c>
      <c r="B992" s="524"/>
      <c r="C992" s="524"/>
      <c r="D992" s="194"/>
      <c r="E992" s="36"/>
      <c r="F992" s="36"/>
      <c r="G992" s="36"/>
      <c r="H992" s="36"/>
      <c r="I992" s="36"/>
      <c r="J992" s="98"/>
    </row>
    <row r="993" spans="1:10" s="30" customFormat="1" ht="18" customHeight="1">
      <c r="A993" s="525" t="s">
        <v>154</v>
      </c>
      <c r="B993" s="525"/>
      <c r="C993" s="525"/>
      <c r="D993" s="195"/>
      <c r="E993" s="41"/>
      <c r="F993" s="41"/>
      <c r="G993" s="41"/>
      <c r="H993" s="41"/>
      <c r="I993" s="41"/>
      <c r="J993" s="98"/>
    </row>
    <row r="994" spans="1:10" s="30" customFormat="1" ht="17.25" customHeight="1">
      <c r="A994" s="538" t="s">
        <v>658</v>
      </c>
      <c r="B994" s="592"/>
      <c r="C994" s="593"/>
      <c r="D994" s="193" t="s">
        <v>388</v>
      </c>
      <c r="E994" s="80">
        <f>E995</f>
        <v>70000</v>
      </c>
      <c r="F994" s="80">
        <f>F995</f>
        <v>70000</v>
      </c>
      <c r="G994" s="81"/>
      <c r="H994" s="80">
        <f>H995</f>
        <v>90000</v>
      </c>
      <c r="I994" s="80">
        <f>I995</f>
        <v>90000</v>
      </c>
      <c r="J994" s="98"/>
    </row>
    <row r="995" spans="1:10" s="30" customFormat="1" ht="18" customHeight="1">
      <c r="A995" s="594" t="s">
        <v>184</v>
      </c>
      <c r="B995" s="595"/>
      <c r="C995" s="596"/>
      <c r="D995" s="194"/>
      <c r="E995" s="10">
        <f>E997+E1002+E1010+E1014+E1024</f>
        <v>70000</v>
      </c>
      <c r="F995" s="10">
        <f>F997+F1002+F1010+F1014+F1024</f>
        <v>70000</v>
      </c>
      <c r="G995" s="10">
        <f>G997+G1002+G1010+G1014+G1024</f>
        <v>0</v>
      </c>
      <c r="H995" s="10">
        <f>H997+H1002+H1010+H1014+H1024</f>
        <v>90000</v>
      </c>
      <c r="I995" s="10">
        <f>I997+I1002+I1010+I1014+I1024</f>
        <v>90000</v>
      </c>
      <c r="J995" s="98"/>
    </row>
    <row r="996" spans="1:10" s="30" customFormat="1" ht="15" customHeight="1">
      <c r="A996" s="594" t="s">
        <v>94</v>
      </c>
      <c r="B996" s="595"/>
      <c r="C996" s="596"/>
      <c r="D996" s="194"/>
      <c r="E996" s="10"/>
      <c r="F996" s="10"/>
      <c r="G996" s="10"/>
      <c r="H996" s="10"/>
      <c r="I996" s="10"/>
      <c r="J996" s="98"/>
    </row>
    <row r="997" spans="1:10" s="30" customFormat="1" ht="18" customHeight="1">
      <c r="A997" s="597" t="s">
        <v>198</v>
      </c>
      <c r="B997" s="598"/>
      <c r="C997" s="599"/>
      <c r="D997" s="195"/>
      <c r="E997" s="12">
        <f>E999+E1000+E1001</f>
        <v>70000</v>
      </c>
      <c r="F997" s="12">
        <f>F999+F1000+F1001</f>
        <v>70000</v>
      </c>
      <c r="G997" s="12">
        <f>G999+G1000+G1001</f>
        <v>0</v>
      </c>
      <c r="H997" s="12">
        <f>H999+H1000+H1001</f>
        <v>90000</v>
      </c>
      <c r="I997" s="12">
        <f>I999+I1000+I1001</f>
        <v>90000</v>
      </c>
      <c r="J997" s="98"/>
    </row>
    <row r="998" spans="1:10" s="30" customFormat="1" ht="18.75" customHeight="1">
      <c r="A998" s="594" t="s">
        <v>21</v>
      </c>
      <c r="B998" s="595"/>
      <c r="C998" s="596"/>
      <c r="D998" s="194"/>
      <c r="E998" s="31"/>
      <c r="F998" s="32"/>
      <c r="G998" s="32"/>
      <c r="H998" s="32"/>
      <c r="I998" s="32"/>
      <c r="J998" s="98"/>
    </row>
    <row r="999" spans="1:10" s="30" customFormat="1" ht="33.75" customHeight="1">
      <c r="A999" s="594" t="s">
        <v>332</v>
      </c>
      <c r="B999" s="595"/>
      <c r="C999" s="596"/>
      <c r="D999" s="194"/>
      <c r="E999" s="32"/>
      <c r="F999" s="32"/>
      <c r="G999" s="32"/>
      <c r="H999" s="32"/>
      <c r="I999" s="32"/>
      <c r="J999" s="98"/>
    </row>
    <row r="1000" spans="1:10" s="30" customFormat="1" ht="21.75" customHeight="1">
      <c r="A1000" s="524" t="s">
        <v>350</v>
      </c>
      <c r="B1000" s="524"/>
      <c r="C1000" s="524"/>
      <c r="D1000" s="194" t="s">
        <v>389</v>
      </c>
      <c r="E1000" s="64">
        <f>F1000</f>
        <v>70000</v>
      </c>
      <c r="F1000" s="134">
        <f>90000-20000</f>
        <v>70000</v>
      </c>
      <c r="G1000" s="63"/>
      <c r="H1000" s="134">
        <v>90000</v>
      </c>
      <c r="I1000" s="134">
        <v>90000</v>
      </c>
      <c r="J1000" s="98"/>
    </row>
    <row r="1001" spans="1:10" s="30" customFormat="1">
      <c r="A1001" s="524" t="s">
        <v>340</v>
      </c>
      <c r="B1001" s="524"/>
      <c r="C1001" s="524"/>
      <c r="D1001" s="194"/>
      <c r="E1001" s="63"/>
      <c r="F1001" s="36"/>
      <c r="G1001" s="36"/>
      <c r="H1001" s="36"/>
      <c r="I1001" s="63"/>
      <c r="J1001" s="98"/>
    </row>
    <row r="1002" spans="1:10" s="30" customFormat="1" ht="19.5" customHeight="1">
      <c r="A1002" s="525" t="s">
        <v>137</v>
      </c>
      <c r="B1002" s="525"/>
      <c r="C1002" s="525"/>
      <c r="D1002" s="195"/>
      <c r="E1002" s="8">
        <f>E1004+E1005+E1006+E1009+E1008</f>
        <v>0</v>
      </c>
      <c r="F1002" s="8">
        <f>F1004+F1005+F1006+F1009+F1008</f>
        <v>0</v>
      </c>
      <c r="G1002" s="8">
        <f>G1004+G1005+G1006+G1009+G1008</f>
        <v>0</v>
      </c>
      <c r="H1002" s="8">
        <f>H1004+H1005+H1006+H1009+H1008</f>
        <v>0</v>
      </c>
      <c r="I1002" s="8">
        <f>I1004+I1005+I1006+I1009+I1008</f>
        <v>0</v>
      </c>
      <c r="J1002" s="98"/>
    </row>
    <row r="1003" spans="1:10" s="30" customFormat="1" ht="17.25" hidden="1" customHeight="1">
      <c r="A1003" s="524" t="s">
        <v>21</v>
      </c>
      <c r="B1003" s="524"/>
      <c r="C1003" s="524"/>
      <c r="D1003" s="194"/>
      <c r="E1003" s="63"/>
      <c r="F1003" s="36"/>
      <c r="G1003" s="36"/>
      <c r="H1003" s="36"/>
      <c r="I1003" s="63"/>
      <c r="J1003" s="98"/>
    </row>
    <row r="1004" spans="1:10" s="30" customFormat="1" ht="18" hidden="1" customHeight="1">
      <c r="A1004" s="524" t="s">
        <v>138</v>
      </c>
      <c r="B1004" s="524"/>
      <c r="C1004" s="524"/>
      <c r="D1004" s="194"/>
      <c r="E1004" s="64"/>
      <c r="F1004" s="36"/>
      <c r="G1004" s="36"/>
      <c r="H1004" s="36"/>
      <c r="I1004" s="63"/>
      <c r="J1004" s="98"/>
    </row>
    <row r="1005" spans="1:10" s="30" customFormat="1" ht="21.75" hidden="1" customHeight="1">
      <c r="A1005" s="524" t="s">
        <v>139</v>
      </c>
      <c r="B1005" s="524"/>
      <c r="C1005" s="524"/>
      <c r="D1005" s="194"/>
      <c r="E1005" s="63"/>
      <c r="F1005" s="36"/>
      <c r="G1005" s="36"/>
      <c r="H1005" s="36"/>
      <c r="I1005" s="63"/>
      <c r="J1005" s="98"/>
    </row>
    <row r="1006" spans="1:10" s="30" customFormat="1" ht="30.75" hidden="1" customHeight="1">
      <c r="A1006" s="524" t="s">
        <v>140</v>
      </c>
      <c r="B1006" s="524"/>
      <c r="C1006" s="524"/>
      <c r="D1006" s="194"/>
      <c r="E1006" s="64"/>
      <c r="F1006" s="36"/>
      <c r="G1006" s="36"/>
      <c r="H1006" s="36"/>
      <c r="I1006" s="63"/>
      <c r="J1006" s="98"/>
    </row>
    <row r="1007" spans="1:10" s="30" customFormat="1" ht="17.25" hidden="1" customHeight="1">
      <c r="A1007" s="524" t="s">
        <v>141</v>
      </c>
      <c r="B1007" s="524"/>
      <c r="C1007" s="524"/>
      <c r="D1007" s="194"/>
      <c r="E1007" s="63"/>
      <c r="F1007" s="36"/>
      <c r="G1007" s="36"/>
      <c r="H1007" s="36"/>
      <c r="I1007" s="63"/>
      <c r="J1007" s="98"/>
    </row>
    <row r="1008" spans="1:10" s="30" customFormat="1" ht="15" hidden="1" customHeight="1">
      <c r="A1008" s="524" t="s">
        <v>155</v>
      </c>
      <c r="B1008" s="524"/>
      <c r="C1008" s="524"/>
      <c r="D1008" s="194"/>
      <c r="E1008" s="60"/>
      <c r="F1008" s="58"/>
      <c r="G1008" s="58"/>
      <c r="H1008" s="61"/>
      <c r="I1008" s="62"/>
      <c r="J1008" s="98"/>
    </row>
    <row r="1009" spans="1:10" s="30" customFormat="1" hidden="1">
      <c r="A1009" s="524" t="s">
        <v>142</v>
      </c>
      <c r="B1009" s="524"/>
      <c r="C1009" s="524"/>
      <c r="D1009" s="194"/>
      <c r="E1009" s="20"/>
      <c r="F1009" s="63"/>
      <c r="G1009" s="63"/>
      <c r="H1009" s="10"/>
      <c r="I1009" s="10"/>
      <c r="J1009" s="98"/>
    </row>
    <row r="1010" spans="1:10" s="30" customFormat="1" ht="21.75" customHeight="1">
      <c r="A1010" s="525" t="s">
        <v>191</v>
      </c>
      <c r="B1010" s="525"/>
      <c r="C1010" s="525"/>
      <c r="D1010" s="195"/>
      <c r="E1010" s="8">
        <f>E1012+E1013</f>
        <v>0</v>
      </c>
      <c r="F1010" s="8">
        <f>F1012+F1013</f>
        <v>0</v>
      </c>
      <c r="G1010" s="8">
        <f>G1012+G1013</f>
        <v>0</v>
      </c>
      <c r="H1010" s="8">
        <f>H1012+H1013</f>
        <v>0</v>
      </c>
      <c r="I1010" s="8">
        <f>I1012+I1013</f>
        <v>0</v>
      </c>
      <c r="J1010" s="98"/>
    </row>
    <row r="1011" spans="1:10" s="30" customFormat="1" ht="1.5" hidden="1" customHeight="1">
      <c r="A1011" s="524" t="s">
        <v>21</v>
      </c>
      <c r="B1011" s="524"/>
      <c r="C1011" s="524"/>
      <c r="D1011" s="194"/>
      <c r="E1011" s="36"/>
      <c r="F1011" s="36"/>
      <c r="G1011" s="36"/>
      <c r="H1011" s="36"/>
      <c r="I1011" s="36"/>
      <c r="J1011" s="98"/>
    </row>
    <row r="1012" spans="1:10" s="51" customFormat="1" ht="19.5" hidden="1" customHeight="1">
      <c r="A1012" s="524" t="s">
        <v>144</v>
      </c>
      <c r="B1012" s="524"/>
      <c r="C1012" s="524"/>
      <c r="D1012" s="194"/>
      <c r="E1012" s="36"/>
      <c r="F1012" s="36"/>
      <c r="G1012" s="36"/>
      <c r="H1012" s="36"/>
      <c r="I1012" s="36"/>
      <c r="J1012" s="98"/>
    </row>
    <row r="1013" spans="1:10" s="30" customFormat="1" hidden="1">
      <c r="A1013" s="524" t="s">
        <v>145</v>
      </c>
      <c r="B1013" s="524"/>
      <c r="C1013" s="524"/>
      <c r="D1013" s="194"/>
      <c r="E1013" s="36"/>
      <c r="F1013" s="36"/>
      <c r="G1013" s="36"/>
      <c r="H1013" s="36"/>
      <c r="I1013" s="36"/>
      <c r="J1013" s="98"/>
    </row>
    <row r="1014" spans="1:10" s="30" customFormat="1" ht="18" customHeight="1">
      <c r="A1014" s="525" t="s">
        <v>192</v>
      </c>
      <c r="B1014" s="525"/>
      <c r="C1014" s="525"/>
      <c r="D1014" s="195"/>
      <c r="E1014" s="12">
        <f>E1016+E1017+E1018+E1019</f>
        <v>0</v>
      </c>
      <c r="F1014" s="12">
        <f>F1016+F1017+F1018+F1019</f>
        <v>0</v>
      </c>
      <c r="G1014" s="12">
        <f>G1016+G1017+G1018+G1019</f>
        <v>0</v>
      </c>
      <c r="H1014" s="12">
        <f>H1016+H1017+H1018+H1019</f>
        <v>0</v>
      </c>
      <c r="I1014" s="12">
        <f>I1016+I1017+I1018+I1019</f>
        <v>0</v>
      </c>
      <c r="J1014" s="98"/>
    </row>
    <row r="1015" spans="1:10" s="30" customFormat="1" ht="18.75" hidden="1" customHeight="1">
      <c r="A1015" s="524" t="s">
        <v>21</v>
      </c>
      <c r="B1015" s="524"/>
      <c r="C1015" s="524"/>
      <c r="D1015" s="194"/>
      <c r="E1015" s="36"/>
      <c r="F1015" s="36"/>
      <c r="G1015" s="36"/>
      <c r="H1015" s="36"/>
      <c r="I1015" s="36"/>
      <c r="J1015" s="98"/>
    </row>
    <row r="1016" spans="1:10" s="30" customFormat="1" ht="17.25" hidden="1" customHeight="1">
      <c r="A1016" s="524" t="s">
        <v>147</v>
      </c>
      <c r="B1016" s="524"/>
      <c r="C1016" s="524"/>
      <c r="D1016" s="194"/>
      <c r="E1016" s="39"/>
      <c r="F1016" s="36"/>
      <c r="G1016" s="36"/>
      <c r="H1016" s="39"/>
      <c r="I1016" s="39"/>
      <c r="J1016" s="98"/>
    </row>
    <row r="1017" spans="1:10" s="30" customFormat="1" ht="16.5" hidden="1" customHeight="1">
      <c r="A1017" s="524" t="s">
        <v>148</v>
      </c>
      <c r="B1017" s="524"/>
      <c r="C1017" s="524"/>
      <c r="D1017" s="194"/>
      <c r="E1017" s="36"/>
      <c r="F1017" s="36"/>
      <c r="G1017" s="36"/>
      <c r="H1017" s="36"/>
      <c r="I1017" s="36"/>
      <c r="J1017" s="98"/>
    </row>
    <row r="1018" spans="1:10" s="51" customFormat="1" ht="17.25" hidden="1" customHeight="1">
      <c r="A1018" s="524" t="s">
        <v>149</v>
      </c>
      <c r="B1018" s="524"/>
      <c r="C1018" s="524"/>
      <c r="D1018" s="194"/>
      <c r="E1018" s="36"/>
      <c r="F1018" s="36"/>
      <c r="G1018" s="36"/>
      <c r="H1018" s="36"/>
      <c r="I1018" s="36"/>
      <c r="J1018" s="98"/>
    </row>
    <row r="1019" spans="1:10" s="30" customFormat="1" hidden="1">
      <c r="A1019" s="524" t="s">
        <v>150</v>
      </c>
      <c r="B1019" s="524"/>
      <c r="C1019" s="524"/>
      <c r="D1019" s="194"/>
      <c r="E1019" s="36"/>
      <c r="F1019" s="36"/>
      <c r="G1019" s="36"/>
      <c r="H1019" s="36"/>
      <c r="I1019" s="36"/>
      <c r="J1019" s="98"/>
    </row>
    <row r="1020" spans="1:10" s="30" customFormat="1" ht="35.25" customHeight="1">
      <c r="A1020" s="525" t="s">
        <v>197</v>
      </c>
      <c r="B1020" s="525"/>
      <c r="C1020" s="525"/>
      <c r="D1020" s="195"/>
      <c r="E1020" s="41"/>
      <c r="F1020" s="41"/>
      <c r="G1020" s="41"/>
      <c r="H1020" s="41"/>
      <c r="I1020" s="41"/>
      <c r="J1020" s="98"/>
    </row>
    <row r="1021" spans="1:10" s="30" customFormat="1" ht="35.25" hidden="1" customHeight="1">
      <c r="A1021" s="524" t="s">
        <v>21</v>
      </c>
      <c r="B1021" s="524"/>
      <c r="C1021" s="524"/>
      <c r="D1021" s="194"/>
      <c r="E1021" s="36"/>
      <c r="F1021" s="36"/>
      <c r="G1021" s="36"/>
      <c r="H1021" s="36"/>
      <c r="I1021" s="36"/>
      <c r="J1021" s="98"/>
    </row>
    <row r="1022" spans="1:10" s="30" customFormat="1" ht="17.25" hidden="1" customHeight="1">
      <c r="A1022" s="524" t="s">
        <v>152</v>
      </c>
      <c r="B1022" s="524"/>
      <c r="C1022" s="524"/>
      <c r="D1022" s="194"/>
      <c r="E1022" s="36"/>
      <c r="F1022" s="36"/>
      <c r="G1022" s="36"/>
      <c r="H1022" s="36"/>
      <c r="I1022" s="36"/>
      <c r="J1022" s="98"/>
    </row>
    <row r="1023" spans="1:10" s="51" customFormat="1" ht="22.5" hidden="1" customHeight="1">
      <c r="A1023" s="524" t="s">
        <v>153</v>
      </c>
      <c r="B1023" s="524"/>
      <c r="C1023" s="524"/>
      <c r="D1023" s="194"/>
      <c r="E1023" s="36"/>
      <c r="F1023" s="36"/>
      <c r="G1023" s="36"/>
      <c r="H1023" s="36"/>
      <c r="I1023" s="36"/>
      <c r="J1023" s="98"/>
    </row>
    <row r="1024" spans="1:10" s="30" customFormat="1" ht="18" customHeight="1">
      <c r="A1024" s="525" t="s">
        <v>154</v>
      </c>
      <c r="B1024" s="525"/>
      <c r="C1024" s="525"/>
      <c r="D1024" s="195"/>
      <c r="E1024" s="41"/>
      <c r="F1024" s="41"/>
      <c r="G1024" s="41"/>
      <c r="H1024" s="41"/>
      <c r="I1024" s="41"/>
      <c r="J1024" s="98"/>
    </row>
    <row r="1025" spans="1:10" s="30" customFormat="1" ht="17.25" customHeight="1">
      <c r="A1025" s="537" t="s">
        <v>659</v>
      </c>
      <c r="B1025" s="537"/>
      <c r="C1025" s="537"/>
      <c r="D1025" s="193" t="s">
        <v>390</v>
      </c>
      <c r="E1025" s="80">
        <f>E1026</f>
        <v>206601</v>
      </c>
      <c r="F1025" s="80">
        <f>F1026</f>
        <v>206601</v>
      </c>
      <c r="G1025" s="81"/>
      <c r="H1025" s="80">
        <f>H1026</f>
        <v>72200</v>
      </c>
      <c r="I1025" s="80">
        <f>I1026</f>
        <v>72200</v>
      </c>
      <c r="J1025" s="98"/>
    </row>
    <row r="1026" spans="1:10" s="30" customFormat="1" ht="18" customHeight="1">
      <c r="A1026" s="524" t="s">
        <v>132</v>
      </c>
      <c r="B1026" s="524"/>
      <c r="C1026" s="524"/>
      <c r="D1026" s="194"/>
      <c r="E1026" s="10">
        <f>E1028+E1033+E1041+E1045+E1055</f>
        <v>206601</v>
      </c>
      <c r="F1026" s="10">
        <f>F1028+F1033+F1041+F1045+F1055</f>
        <v>206601</v>
      </c>
      <c r="G1026" s="10">
        <f>G1028+G1033+G1041+G1045+G1055</f>
        <v>0</v>
      </c>
      <c r="H1026" s="10">
        <f>H1028+H1033+H1041+H1045+H1055</f>
        <v>72200</v>
      </c>
      <c r="I1026" s="10">
        <f>I1028+I1033+I1041+I1045+I1055</f>
        <v>72200</v>
      </c>
      <c r="J1026" s="98"/>
    </row>
    <row r="1027" spans="1:10" s="30" customFormat="1" ht="14.25" customHeight="1">
      <c r="A1027" s="524" t="s">
        <v>98</v>
      </c>
      <c r="B1027" s="524"/>
      <c r="C1027" s="524"/>
      <c r="D1027" s="194"/>
      <c r="E1027" s="10"/>
      <c r="F1027" s="10"/>
      <c r="G1027" s="10"/>
      <c r="H1027" s="10"/>
      <c r="I1027" s="10"/>
      <c r="J1027" s="98"/>
    </row>
    <row r="1028" spans="1:10" s="30" customFormat="1" ht="23.25" customHeight="1">
      <c r="A1028" s="525" t="s">
        <v>198</v>
      </c>
      <c r="B1028" s="525"/>
      <c r="C1028" s="525"/>
      <c r="D1028" s="195"/>
      <c r="E1028" s="12">
        <f>E1030+E1031+E1032</f>
        <v>0</v>
      </c>
      <c r="F1028" s="12">
        <f>F1030+F1031+F1032</f>
        <v>0</v>
      </c>
      <c r="G1028" s="12">
        <f>G1030+G1031+G1032</f>
        <v>0</v>
      </c>
      <c r="H1028" s="12">
        <f>H1030+H1031+H1032</f>
        <v>0</v>
      </c>
      <c r="I1028" s="12">
        <f>I1030+I1031+I1032</f>
        <v>0</v>
      </c>
      <c r="J1028" s="98"/>
    </row>
    <row r="1029" spans="1:10" s="30" customFormat="1" ht="22.5" hidden="1" customHeight="1">
      <c r="A1029" s="524" t="s">
        <v>21</v>
      </c>
      <c r="B1029" s="524"/>
      <c r="C1029" s="524"/>
      <c r="D1029" s="194"/>
      <c r="E1029" s="31"/>
      <c r="F1029" s="32"/>
      <c r="G1029" s="32"/>
      <c r="H1029" s="32"/>
      <c r="I1029" s="32"/>
      <c r="J1029" s="98"/>
    </row>
    <row r="1030" spans="1:10" s="30" customFormat="1" ht="24" hidden="1" customHeight="1">
      <c r="A1030" s="524" t="s">
        <v>134</v>
      </c>
      <c r="B1030" s="524"/>
      <c r="C1030" s="524"/>
      <c r="D1030" s="194"/>
      <c r="E1030" s="32"/>
      <c r="F1030" s="32"/>
      <c r="G1030" s="32"/>
      <c r="H1030" s="32"/>
      <c r="I1030" s="32"/>
      <c r="J1030" s="98"/>
    </row>
    <row r="1031" spans="1:10" s="30" customFormat="1" ht="21.75" hidden="1" customHeight="1">
      <c r="A1031" s="524" t="s">
        <v>135</v>
      </c>
      <c r="B1031" s="524"/>
      <c r="C1031" s="524"/>
      <c r="D1031" s="194"/>
      <c r="E1031" s="64"/>
      <c r="F1031" s="63"/>
      <c r="G1031" s="63"/>
      <c r="H1031" s="63"/>
      <c r="I1031" s="63"/>
      <c r="J1031" s="98"/>
    </row>
    <row r="1032" spans="1:10" s="30" customFormat="1" hidden="1">
      <c r="A1032" s="524" t="s">
        <v>136</v>
      </c>
      <c r="B1032" s="524"/>
      <c r="C1032" s="524"/>
      <c r="D1032" s="194"/>
      <c r="E1032" s="63"/>
      <c r="F1032" s="36"/>
      <c r="G1032" s="36"/>
      <c r="H1032" s="36"/>
      <c r="I1032" s="63"/>
      <c r="J1032" s="98"/>
    </row>
    <row r="1033" spans="1:10" s="30" customFormat="1" ht="20.25" customHeight="1">
      <c r="A1033" s="525" t="s">
        <v>137</v>
      </c>
      <c r="B1033" s="525"/>
      <c r="C1033" s="525"/>
      <c r="D1033" s="195"/>
      <c r="E1033" s="8">
        <f>E1035+E1036+E1037+E1040+E1039</f>
        <v>0</v>
      </c>
      <c r="F1033" s="8">
        <f>F1035+F1036+F1037+F1040+F1039</f>
        <v>0</v>
      </c>
      <c r="G1033" s="8">
        <f>G1035+G1036+G1037+G1040+G1039</f>
        <v>0</v>
      </c>
      <c r="H1033" s="8">
        <f>H1035+H1036+H1037+H1040+H1039</f>
        <v>0</v>
      </c>
      <c r="I1033" s="8">
        <f>I1035+I1036+I1037+I1040+I1039</f>
        <v>0</v>
      </c>
      <c r="J1033" s="98"/>
    </row>
    <row r="1034" spans="1:10" s="30" customFormat="1" ht="17.25" hidden="1" customHeight="1">
      <c r="A1034" s="524" t="s">
        <v>21</v>
      </c>
      <c r="B1034" s="524"/>
      <c r="C1034" s="524"/>
      <c r="D1034" s="194"/>
      <c r="E1034" s="63"/>
      <c r="F1034" s="36"/>
      <c r="G1034" s="36"/>
      <c r="H1034" s="36"/>
      <c r="I1034" s="63"/>
      <c r="J1034" s="98"/>
    </row>
    <row r="1035" spans="1:10" s="30" customFormat="1" ht="18" hidden="1" customHeight="1">
      <c r="A1035" s="524" t="s">
        <v>138</v>
      </c>
      <c r="B1035" s="524"/>
      <c r="C1035" s="524"/>
      <c r="D1035" s="194"/>
      <c r="E1035" s="64"/>
      <c r="F1035" s="36"/>
      <c r="G1035" s="36"/>
      <c r="H1035" s="36"/>
      <c r="I1035" s="63"/>
      <c r="J1035" s="98"/>
    </row>
    <row r="1036" spans="1:10" s="30" customFormat="1" ht="19.5" hidden="1" customHeight="1">
      <c r="A1036" s="524" t="s">
        <v>139</v>
      </c>
      <c r="B1036" s="524"/>
      <c r="C1036" s="524"/>
      <c r="D1036" s="194"/>
      <c r="E1036" s="63"/>
      <c r="F1036" s="36"/>
      <c r="G1036" s="36"/>
      <c r="H1036" s="36"/>
      <c r="I1036" s="63"/>
      <c r="J1036" s="98"/>
    </row>
    <row r="1037" spans="1:10" s="30" customFormat="1" ht="19.5" hidden="1" customHeight="1">
      <c r="A1037" s="524" t="s">
        <v>140</v>
      </c>
      <c r="B1037" s="524"/>
      <c r="C1037" s="524"/>
      <c r="D1037" s="194"/>
      <c r="E1037" s="64"/>
      <c r="F1037" s="36"/>
      <c r="G1037" s="36"/>
      <c r="H1037" s="36"/>
      <c r="I1037" s="63"/>
      <c r="J1037" s="98"/>
    </row>
    <row r="1038" spans="1:10" s="30" customFormat="1" ht="17.25" hidden="1" customHeight="1">
      <c r="A1038" s="524" t="s">
        <v>141</v>
      </c>
      <c r="B1038" s="524"/>
      <c r="C1038" s="524"/>
      <c r="D1038" s="194"/>
      <c r="E1038" s="63"/>
      <c r="F1038" s="36"/>
      <c r="G1038" s="36"/>
      <c r="H1038" s="36"/>
      <c r="I1038" s="63"/>
      <c r="J1038" s="98"/>
    </row>
    <row r="1039" spans="1:10" s="30" customFormat="1" ht="15" hidden="1" customHeight="1">
      <c r="A1039" s="524" t="s">
        <v>155</v>
      </c>
      <c r="B1039" s="524"/>
      <c r="C1039" s="524"/>
      <c r="D1039" s="194"/>
      <c r="E1039" s="60"/>
      <c r="F1039" s="58"/>
      <c r="G1039" s="58"/>
      <c r="H1039" s="61"/>
      <c r="I1039" s="62"/>
      <c r="J1039" s="98"/>
    </row>
    <row r="1040" spans="1:10" s="30" customFormat="1" hidden="1">
      <c r="A1040" s="524" t="s">
        <v>142</v>
      </c>
      <c r="B1040" s="524"/>
      <c r="C1040" s="524"/>
      <c r="D1040" s="194"/>
      <c r="E1040" s="20"/>
      <c r="F1040" s="63"/>
      <c r="G1040" s="63"/>
      <c r="H1040" s="10"/>
      <c r="I1040" s="10"/>
      <c r="J1040" s="98"/>
    </row>
    <row r="1041" spans="1:10" s="30" customFormat="1" ht="21.75" customHeight="1">
      <c r="A1041" s="525" t="s">
        <v>191</v>
      </c>
      <c r="B1041" s="525"/>
      <c r="C1041" s="525"/>
      <c r="D1041" s="195"/>
      <c r="E1041" s="8">
        <f>E1043+E1044</f>
        <v>0</v>
      </c>
      <c r="F1041" s="8">
        <f>F1043+F1044</f>
        <v>0</v>
      </c>
      <c r="G1041" s="8">
        <f>G1043+G1044</f>
        <v>0</v>
      </c>
      <c r="H1041" s="8">
        <f>H1043+H1044</f>
        <v>0</v>
      </c>
      <c r="I1041" s="8">
        <f>I1043+I1044</f>
        <v>0</v>
      </c>
      <c r="J1041" s="98"/>
    </row>
    <row r="1042" spans="1:10" s="30" customFormat="1" ht="23.25" hidden="1" customHeight="1">
      <c r="A1042" s="524" t="s">
        <v>21</v>
      </c>
      <c r="B1042" s="524"/>
      <c r="C1042" s="524"/>
      <c r="D1042" s="194"/>
      <c r="E1042" s="36"/>
      <c r="F1042" s="36"/>
      <c r="G1042" s="36"/>
      <c r="H1042" s="36"/>
      <c r="I1042" s="36"/>
      <c r="J1042" s="98"/>
    </row>
    <row r="1043" spans="1:10" s="51" customFormat="1" ht="23.25" hidden="1" customHeight="1">
      <c r="A1043" s="524" t="s">
        <v>144</v>
      </c>
      <c r="B1043" s="524"/>
      <c r="C1043" s="524"/>
      <c r="D1043" s="194"/>
      <c r="E1043" s="36"/>
      <c r="F1043" s="36"/>
      <c r="G1043" s="36"/>
      <c r="H1043" s="36"/>
      <c r="I1043" s="36"/>
      <c r="J1043" s="98"/>
    </row>
    <row r="1044" spans="1:10" s="30" customFormat="1" hidden="1">
      <c r="A1044" s="524" t="s">
        <v>145</v>
      </c>
      <c r="B1044" s="524"/>
      <c r="C1044" s="524"/>
      <c r="D1044" s="194"/>
      <c r="E1044" s="36"/>
      <c r="F1044" s="36"/>
      <c r="G1044" s="36"/>
      <c r="H1044" s="36"/>
      <c r="I1044" s="36"/>
      <c r="J1044" s="98"/>
    </row>
    <row r="1045" spans="1:10" s="30" customFormat="1" ht="27" customHeight="1">
      <c r="A1045" s="525" t="s">
        <v>192</v>
      </c>
      <c r="B1045" s="525"/>
      <c r="C1045" s="525"/>
      <c r="D1045" s="195"/>
      <c r="E1045" s="12">
        <f>E1047+E1048+E1049+E1050</f>
        <v>206601</v>
      </c>
      <c r="F1045" s="12">
        <f>F1047+F1048+F1049+F1050</f>
        <v>206601</v>
      </c>
      <c r="G1045" s="12">
        <f>G1047+G1048+G1049+G1050</f>
        <v>0</v>
      </c>
      <c r="H1045" s="12">
        <f>H1047+H1048+H1049+H1050</f>
        <v>72200</v>
      </c>
      <c r="I1045" s="12">
        <f>I1047+I1048+I1049+I1050</f>
        <v>72200</v>
      </c>
      <c r="J1045" s="98"/>
    </row>
    <row r="1046" spans="1:10" s="30" customFormat="1" ht="17.25" customHeight="1">
      <c r="A1046" s="524" t="s">
        <v>185</v>
      </c>
      <c r="B1046" s="524"/>
      <c r="C1046" s="524"/>
      <c r="D1046" s="194"/>
      <c r="E1046" s="36"/>
      <c r="F1046" s="36"/>
      <c r="G1046" s="36"/>
      <c r="H1046" s="36"/>
      <c r="I1046" s="36"/>
      <c r="J1046" s="98"/>
    </row>
    <row r="1047" spans="1:10" s="30" customFormat="1" ht="17.25" customHeight="1">
      <c r="A1047" s="524" t="s">
        <v>147</v>
      </c>
      <c r="B1047" s="524"/>
      <c r="C1047" s="524"/>
      <c r="D1047" s="194" t="s">
        <v>391</v>
      </c>
      <c r="E1047" s="39">
        <f>F1047</f>
        <v>206601</v>
      </c>
      <c r="F1047" s="36">
        <f>72200+8000+126401</f>
        <v>206601</v>
      </c>
      <c r="G1047" s="36"/>
      <c r="H1047" s="39">
        <f>I1047</f>
        <v>72200</v>
      </c>
      <c r="I1047" s="39">
        <v>72200</v>
      </c>
      <c r="J1047" s="98"/>
    </row>
    <row r="1048" spans="1:10" s="30" customFormat="1" ht="19.5" customHeight="1">
      <c r="A1048" s="524" t="s">
        <v>194</v>
      </c>
      <c r="B1048" s="524"/>
      <c r="C1048" s="524"/>
      <c r="D1048" s="194"/>
      <c r="E1048" s="36"/>
      <c r="F1048" s="36"/>
      <c r="G1048" s="36"/>
      <c r="H1048" s="36"/>
      <c r="I1048" s="36"/>
      <c r="J1048" s="98"/>
    </row>
    <row r="1049" spans="1:10" s="51" customFormat="1" ht="20.25" customHeight="1">
      <c r="A1049" s="524" t="s">
        <v>195</v>
      </c>
      <c r="B1049" s="524"/>
      <c r="C1049" s="524"/>
      <c r="D1049" s="194"/>
      <c r="E1049" s="36"/>
      <c r="F1049" s="36"/>
      <c r="G1049" s="36"/>
      <c r="H1049" s="36"/>
      <c r="I1049" s="36"/>
      <c r="J1049" s="98"/>
    </row>
    <row r="1050" spans="1:10" s="30" customFormat="1" hidden="1">
      <c r="A1050" s="524" t="s">
        <v>196</v>
      </c>
      <c r="B1050" s="524"/>
      <c r="C1050" s="524"/>
      <c r="D1050" s="194"/>
      <c r="E1050" s="36"/>
      <c r="F1050" s="36"/>
      <c r="G1050" s="36"/>
      <c r="H1050" s="36"/>
      <c r="I1050" s="36"/>
      <c r="J1050" s="98"/>
    </row>
    <row r="1051" spans="1:10" s="30" customFormat="1" ht="36.75" hidden="1" customHeight="1">
      <c r="A1051" s="525" t="s">
        <v>197</v>
      </c>
      <c r="B1051" s="525"/>
      <c r="C1051" s="525"/>
      <c r="D1051" s="195"/>
      <c r="E1051" s="41"/>
      <c r="F1051" s="41"/>
      <c r="G1051" s="41"/>
      <c r="H1051" s="41"/>
      <c r="I1051" s="41"/>
      <c r="J1051" s="98"/>
    </row>
    <row r="1052" spans="1:10" s="30" customFormat="1" ht="35.25" hidden="1" customHeight="1">
      <c r="A1052" s="524" t="s">
        <v>21</v>
      </c>
      <c r="B1052" s="524"/>
      <c r="C1052" s="524"/>
      <c r="D1052" s="194"/>
      <c r="E1052" s="36"/>
      <c r="F1052" s="36"/>
      <c r="G1052" s="36"/>
      <c r="H1052" s="36"/>
      <c r="I1052" s="36"/>
      <c r="J1052" s="98"/>
    </row>
    <row r="1053" spans="1:10" s="30" customFormat="1" ht="17.25" customHeight="1">
      <c r="A1053" s="524" t="s">
        <v>152</v>
      </c>
      <c r="B1053" s="524"/>
      <c r="C1053" s="524"/>
      <c r="D1053" s="194"/>
      <c r="E1053" s="36"/>
      <c r="F1053" s="36"/>
      <c r="G1053" s="36"/>
      <c r="H1053" s="36"/>
      <c r="I1053" s="36"/>
      <c r="J1053" s="98"/>
    </row>
    <row r="1054" spans="1:10" s="51" customFormat="1" ht="21.75" customHeight="1">
      <c r="A1054" s="524" t="s">
        <v>153</v>
      </c>
      <c r="B1054" s="524"/>
      <c r="C1054" s="524"/>
      <c r="D1054" s="194"/>
      <c r="E1054" s="36"/>
      <c r="F1054" s="36"/>
      <c r="G1054" s="36"/>
      <c r="H1054" s="36"/>
      <c r="I1054" s="36"/>
      <c r="J1054" s="98"/>
    </row>
    <row r="1055" spans="1:10" s="30" customFormat="1" ht="18" customHeight="1">
      <c r="A1055" s="525" t="s">
        <v>154</v>
      </c>
      <c r="B1055" s="525"/>
      <c r="C1055" s="525"/>
      <c r="D1055" s="195"/>
      <c r="E1055" s="41"/>
      <c r="F1055" s="41"/>
      <c r="G1055" s="41"/>
      <c r="H1055" s="41"/>
      <c r="I1055" s="41"/>
      <c r="J1055" s="98"/>
    </row>
    <row r="1056" spans="1:10" s="30" customFormat="1" ht="56.25" customHeight="1">
      <c r="A1056" s="589" t="s">
        <v>660</v>
      </c>
      <c r="B1056" s="590"/>
      <c r="C1056" s="591"/>
      <c r="D1056" s="193" t="s">
        <v>392</v>
      </c>
      <c r="E1056" s="80">
        <f>E1057</f>
        <v>48300</v>
      </c>
      <c r="F1056" s="80">
        <f>F1057</f>
        <v>48300</v>
      </c>
      <c r="G1056" s="81"/>
      <c r="H1056" s="80">
        <f>H1057</f>
        <v>80325</v>
      </c>
      <c r="I1056" s="80">
        <f>I1057</f>
        <v>80325</v>
      </c>
      <c r="J1056" s="98"/>
    </row>
    <row r="1057" spans="1:10" s="30" customFormat="1" ht="18.75" customHeight="1">
      <c r="A1057" s="524" t="s">
        <v>184</v>
      </c>
      <c r="B1057" s="524"/>
      <c r="C1057" s="524"/>
      <c r="D1057" s="194"/>
      <c r="E1057" s="10">
        <f>E1059+E1064+E1072+E1076+E1086</f>
        <v>48300</v>
      </c>
      <c r="F1057" s="10">
        <f>F1059+F1064+F1072+F1076+F1086</f>
        <v>48300</v>
      </c>
      <c r="G1057" s="10">
        <f>G1059+G1064+G1072+G1076+G1086</f>
        <v>0</v>
      </c>
      <c r="H1057" s="10">
        <f>H1059+H1064+H1072+H1076+H1086</f>
        <v>80325</v>
      </c>
      <c r="I1057" s="10">
        <f>I1059+I1064+I1072+I1076+I1086</f>
        <v>80325</v>
      </c>
      <c r="J1057" s="98"/>
    </row>
    <row r="1058" spans="1:10" s="30" customFormat="1" ht="19.5" customHeight="1">
      <c r="A1058" s="524" t="s">
        <v>98</v>
      </c>
      <c r="B1058" s="524"/>
      <c r="C1058" s="524"/>
      <c r="D1058" s="194"/>
      <c r="E1058" s="10"/>
      <c r="F1058" s="10"/>
      <c r="G1058" s="10"/>
      <c r="H1058" s="10"/>
      <c r="I1058" s="10"/>
      <c r="J1058" s="98"/>
    </row>
    <row r="1059" spans="1:10" s="30" customFormat="1" ht="23.25" customHeight="1">
      <c r="A1059" s="525" t="s">
        <v>198</v>
      </c>
      <c r="B1059" s="525"/>
      <c r="C1059" s="525"/>
      <c r="D1059" s="195"/>
      <c r="E1059" s="12">
        <f>E1061+E1062+E1063</f>
        <v>0</v>
      </c>
      <c r="F1059" s="12">
        <f>F1061+F1062+F1063</f>
        <v>0</v>
      </c>
      <c r="G1059" s="12">
        <f>G1061+G1062+G1063</f>
        <v>0</v>
      </c>
      <c r="H1059" s="12">
        <f>H1061+H1062+H1063</f>
        <v>0</v>
      </c>
      <c r="I1059" s="12">
        <f>I1061+I1062+I1063</f>
        <v>0</v>
      </c>
      <c r="J1059" s="98"/>
    </row>
    <row r="1060" spans="1:10" s="30" customFormat="1" ht="17.25" customHeight="1">
      <c r="A1060" s="524" t="s">
        <v>21</v>
      </c>
      <c r="B1060" s="524"/>
      <c r="C1060" s="524"/>
      <c r="D1060" s="194"/>
      <c r="E1060" s="31"/>
      <c r="F1060" s="32"/>
      <c r="G1060" s="32"/>
      <c r="H1060" s="32"/>
      <c r="I1060" s="32"/>
      <c r="J1060" s="98"/>
    </row>
    <row r="1061" spans="1:10" s="30" customFormat="1" ht="20.25" customHeight="1">
      <c r="A1061" s="524" t="s">
        <v>134</v>
      </c>
      <c r="B1061" s="524"/>
      <c r="C1061" s="524"/>
      <c r="D1061" s="194"/>
      <c r="E1061" s="32"/>
      <c r="F1061" s="32"/>
      <c r="G1061" s="32"/>
      <c r="H1061" s="32"/>
      <c r="I1061" s="32"/>
      <c r="J1061" s="98"/>
    </row>
    <row r="1062" spans="1:10" s="30" customFormat="1" ht="21.75" customHeight="1">
      <c r="A1062" s="524" t="s">
        <v>135</v>
      </c>
      <c r="B1062" s="524"/>
      <c r="C1062" s="524"/>
      <c r="D1062" s="194"/>
      <c r="E1062" s="50"/>
      <c r="F1062" s="49"/>
      <c r="G1062" s="49"/>
      <c r="H1062" s="49"/>
      <c r="I1062" s="49"/>
      <c r="J1062" s="98"/>
    </row>
    <row r="1063" spans="1:10" s="30" customFormat="1" ht="16.5" customHeight="1">
      <c r="A1063" s="524" t="s">
        <v>136</v>
      </c>
      <c r="B1063" s="524"/>
      <c r="C1063" s="524"/>
      <c r="D1063" s="194"/>
      <c r="E1063" s="49"/>
      <c r="F1063" s="36"/>
      <c r="G1063" s="36"/>
      <c r="H1063" s="36"/>
      <c r="I1063" s="49"/>
      <c r="J1063" s="98"/>
    </row>
    <row r="1064" spans="1:10" s="30" customFormat="1" ht="21.75" customHeight="1">
      <c r="A1064" s="525" t="s">
        <v>137</v>
      </c>
      <c r="B1064" s="525"/>
      <c r="C1064" s="525"/>
      <c r="D1064" s="195"/>
      <c r="E1064" s="8">
        <f>E1066+E1067+E1068+E1071+E1070</f>
        <v>0</v>
      </c>
      <c r="F1064" s="8">
        <f>F1066+F1067+F1068+F1071+F1070</f>
        <v>0</v>
      </c>
      <c r="G1064" s="8">
        <f>G1066+G1067+G1068+G1071+G1070</f>
        <v>0</v>
      </c>
      <c r="H1064" s="8">
        <f>H1066+H1067+H1068+H1071+H1070</f>
        <v>0</v>
      </c>
      <c r="I1064" s="8">
        <f>I1066+I1067+I1068+I1071+I1070</f>
        <v>0</v>
      </c>
      <c r="J1064" s="98"/>
    </row>
    <row r="1065" spans="1:10" s="30" customFormat="1" ht="1.5" customHeight="1">
      <c r="A1065" s="524" t="s">
        <v>21</v>
      </c>
      <c r="B1065" s="524"/>
      <c r="C1065" s="524"/>
      <c r="D1065" s="194"/>
      <c r="E1065" s="49"/>
      <c r="F1065" s="36"/>
      <c r="G1065" s="36"/>
      <c r="H1065" s="36"/>
      <c r="I1065" s="49"/>
      <c r="J1065" s="98"/>
    </row>
    <row r="1066" spans="1:10" s="30" customFormat="1" ht="20.25" hidden="1" customHeight="1">
      <c r="A1066" s="524" t="s">
        <v>138</v>
      </c>
      <c r="B1066" s="524"/>
      <c r="C1066" s="524"/>
      <c r="D1066" s="194"/>
      <c r="E1066" s="50"/>
      <c r="F1066" s="36"/>
      <c r="G1066" s="36"/>
      <c r="H1066" s="36"/>
      <c r="I1066" s="49"/>
      <c r="J1066" s="98"/>
    </row>
    <row r="1067" spans="1:10" s="30" customFormat="1" ht="21" hidden="1" customHeight="1">
      <c r="A1067" s="524" t="s">
        <v>139</v>
      </c>
      <c r="B1067" s="524"/>
      <c r="C1067" s="524"/>
      <c r="D1067" s="194"/>
      <c r="E1067" s="49"/>
      <c r="F1067" s="36"/>
      <c r="G1067" s="36"/>
      <c r="H1067" s="36"/>
      <c r="I1067" s="49"/>
      <c r="J1067" s="98"/>
    </row>
    <row r="1068" spans="1:10" s="30" customFormat="1" ht="24.75" hidden="1" customHeight="1">
      <c r="A1068" s="524" t="s">
        <v>140</v>
      </c>
      <c r="B1068" s="524"/>
      <c r="C1068" s="524"/>
      <c r="D1068" s="194"/>
      <c r="E1068" s="50"/>
      <c r="F1068" s="36"/>
      <c r="G1068" s="36"/>
      <c r="H1068" s="36"/>
      <c r="I1068" s="49"/>
      <c r="J1068" s="98"/>
    </row>
    <row r="1069" spans="1:10" s="30" customFormat="1" ht="18.75" hidden="1" customHeight="1">
      <c r="A1069" s="524" t="s">
        <v>141</v>
      </c>
      <c r="B1069" s="524"/>
      <c r="C1069" s="524"/>
      <c r="D1069" s="194"/>
      <c r="E1069" s="49"/>
      <c r="F1069" s="36"/>
      <c r="G1069" s="36"/>
      <c r="H1069" s="36"/>
      <c r="I1069" s="49"/>
      <c r="J1069" s="98"/>
    </row>
    <row r="1070" spans="1:10" s="30" customFormat="1" ht="15.75" hidden="1" customHeight="1">
      <c r="A1070" s="524" t="s">
        <v>155</v>
      </c>
      <c r="B1070" s="524"/>
      <c r="C1070" s="524"/>
      <c r="D1070" s="194"/>
      <c r="E1070" s="60"/>
      <c r="F1070" s="58"/>
      <c r="G1070" s="58"/>
      <c r="H1070" s="61"/>
      <c r="I1070" s="62"/>
      <c r="J1070" s="98"/>
    </row>
    <row r="1071" spans="1:10" s="30" customFormat="1" ht="15" hidden="1" customHeight="1">
      <c r="A1071" s="524" t="s">
        <v>142</v>
      </c>
      <c r="B1071" s="524"/>
      <c r="C1071" s="524"/>
      <c r="D1071" s="194"/>
      <c r="E1071" s="20"/>
      <c r="F1071" s="49"/>
      <c r="G1071" s="49"/>
      <c r="H1071" s="10"/>
      <c r="I1071" s="10"/>
      <c r="J1071" s="98"/>
    </row>
    <row r="1072" spans="1:10" s="30" customFormat="1" ht="26.25" customHeight="1">
      <c r="A1072" s="525" t="s">
        <v>143</v>
      </c>
      <c r="B1072" s="525"/>
      <c r="C1072" s="525"/>
      <c r="D1072" s="195"/>
      <c r="E1072" s="8">
        <f>E1074+E1075</f>
        <v>0</v>
      </c>
      <c r="F1072" s="8">
        <f>F1074+F1075</f>
        <v>0</v>
      </c>
      <c r="G1072" s="8">
        <f>G1074+G1075</f>
        <v>0</v>
      </c>
      <c r="H1072" s="8">
        <f>H1074+H1075</f>
        <v>0</v>
      </c>
      <c r="I1072" s="8">
        <f>I1074+I1075</f>
        <v>0</v>
      </c>
      <c r="J1072" s="98"/>
    </row>
    <row r="1073" spans="1:10" s="30" customFormat="1" ht="17.25" hidden="1" customHeight="1">
      <c r="A1073" s="524" t="s">
        <v>21</v>
      </c>
      <c r="B1073" s="524"/>
      <c r="C1073" s="524"/>
      <c r="D1073" s="194"/>
      <c r="E1073" s="36"/>
      <c r="F1073" s="36"/>
      <c r="G1073" s="36"/>
      <c r="H1073" s="36"/>
      <c r="I1073" s="36"/>
      <c r="J1073" s="98"/>
    </row>
    <row r="1074" spans="1:10" s="51" customFormat="1" ht="16.5" hidden="1" customHeight="1">
      <c r="A1074" s="524" t="s">
        <v>144</v>
      </c>
      <c r="B1074" s="524"/>
      <c r="C1074" s="524"/>
      <c r="D1074" s="194"/>
      <c r="E1074" s="36"/>
      <c r="F1074" s="36"/>
      <c r="G1074" s="36"/>
      <c r="H1074" s="36"/>
      <c r="I1074" s="36"/>
      <c r="J1074" s="98"/>
    </row>
    <row r="1075" spans="1:10" s="30" customFormat="1" hidden="1">
      <c r="A1075" s="524" t="s">
        <v>145</v>
      </c>
      <c r="B1075" s="524"/>
      <c r="C1075" s="524"/>
      <c r="D1075" s="194"/>
      <c r="E1075" s="36"/>
      <c r="F1075" s="36"/>
      <c r="G1075" s="36"/>
      <c r="H1075" s="36"/>
      <c r="I1075" s="36"/>
      <c r="J1075" s="98"/>
    </row>
    <row r="1076" spans="1:10" s="30" customFormat="1" ht="18" customHeight="1">
      <c r="A1076" s="525" t="s">
        <v>201</v>
      </c>
      <c r="B1076" s="525"/>
      <c r="C1076" s="525"/>
      <c r="D1076" s="195"/>
      <c r="E1076" s="12">
        <f>E1078+E1079+E1080+E1081</f>
        <v>48300</v>
      </c>
      <c r="F1076" s="12">
        <f>F1078+F1079+F1080+F1081</f>
        <v>48300</v>
      </c>
      <c r="G1076" s="12">
        <f>G1078+G1079+G1080+G1081</f>
        <v>0</v>
      </c>
      <c r="H1076" s="12">
        <f>H1078+H1079+H1080+H1081</f>
        <v>80325</v>
      </c>
      <c r="I1076" s="12">
        <f>I1078+I1079+I1080+I1081</f>
        <v>80325</v>
      </c>
      <c r="J1076" s="98"/>
    </row>
    <row r="1077" spans="1:10" s="30" customFormat="1" ht="17.25" customHeight="1">
      <c r="A1077" s="524" t="s">
        <v>185</v>
      </c>
      <c r="B1077" s="524"/>
      <c r="C1077" s="524"/>
      <c r="D1077" s="194"/>
      <c r="E1077" s="36"/>
      <c r="F1077" s="36"/>
      <c r="G1077" s="36"/>
      <c r="H1077" s="36"/>
      <c r="I1077" s="36"/>
      <c r="J1077" s="98"/>
    </row>
    <row r="1078" spans="1:10" s="30" customFormat="1" ht="18.75" customHeight="1">
      <c r="A1078" s="524" t="s">
        <v>193</v>
      </c>
      <c r="B1078" s="524"/>
      <c r="C1078" s="524"/>
      <c r="D1078" s="194"/>
      <c r="E1078" s="39"/>
      <c r="F1078" s="35"/>
      <c r="G1078" s="36"/>
      <c r="H1078" s="39"/>
      <c r="I1078" s="39"/>
      <c r="J1078" s="98"/>
    </row>
    <row r="1079" spans="1:10" s="30" customFormat="1" ht="18.75" customHeight="1">
      <c r="A1079" s="524" t="s">
        <v>194</v>
      </c>
      <c r="B1079" s="524"/>
      <c r="C1079" s="524"/>
      <c r="D1079" s="194"/>
      <c r="E1079" s="36"/>
      <c r="F1079" s="36"/>
      <c r="G1079" s="36"/>
      <c r="H1079" s="36"/>
      <c r="I1079" s="36"/>
      <c r="J1079" s="98"/>
    </row>
    <row r="1080" spans="1:10" s="51" customFormat="1" ht="18" customHeight="1">
      <c r="A1080" s="524" t="s">
        <v>195</v>
      </c>
      <c r="B1080" s="524"/>
      <c r="C1080" s="524"/>
      <c r="D1080" s="194"/>
      <c r="E1080" s="36"/>
      <c r="F1080" s="36"/>
      <c r="G1080" s="36"/>
      <c r="H1080" s="36"/>
      <c r="I1080" s="36"/>
      <c r="J1080" s="98"/>
    </row>
    <row r="1081" spans="1:10" s="30" customFormat="1" ht="16.5" customHeight="1">
      <c r="A1081" s="524" t="s">
        <v>196</v>
      </c>
      <c r="B1081" s="524"/>
      <c r="C1081" s="524"/>
      <c r="D1081" s="194" t="s">
        <v>393</v>
      </c>
      <c r="E1081" s="36">
        <f>F1081</f>
        <v>48300</v>
      </c>
      <c r="F1081" s="36">
        <f>80325-32025</f>
        <v>48300</v>
      </c>
      <c r="G1081" s="36"/>
      <c r="H1081" s="36">
        <v>80325</v>
      </c>
      <c r="I1081" s="36">
        <v>80325</v>
      </c>
      <c r="J1081" s="98"/>
    </row>
    <row r="1082" spans="1:10" s="30" customFormat="1" ht="15.75" customHeight="1">
      <c r="A1082" s="525" t="s">
        <v>197</v>
      </c>
      <c r="B1082" s="525"/>
      <c r="C1082" s="525"/>
      <c r="D1082" s="195"/>
      <c r="E1082" s="41"/>
      <c r="F1082" s="41"/>
      <c r="G1082" s="41"/>
      <c r="H1082" s="41"/>
      <c r="I1082" s="41"/>
      <c r="J1082" s="98"/>
    </row>
    <row r="1083" spans="1:10" s="30" customFormat="1" ht="24" hidden="1" customHeight="1">
      <c r="A1083" s="524" t="s">
        <v>21</v>
      </c>
      <c r="B1083" s="524"/>
      <c r="C1083" s="524"/>
      <c r="D1083" s="194"/>
      <c r="E1083" s="36"/>
      <c r="F1083" s="36"/>
      <c r="G1083" s="36"/>
      <c r="H1083" s="36"/>
      <c r="I1083" s="36"/>
      <c r="J1083" s="98"/>
    </row>
    <row r="1084" spans="1:10" s="30" customFormat="1" ht="17.25" hidden="1" customHeight="1">
      <c r="A1084" s="524" t="s">
        <v>152</v>
      </c>
      <c r="B1084" s="524"/>
      <c r="C1084" s="524"/>
      <c r="D1084" s="194"/>
      <c r="E1084" s="36"/>
      <c r="F1084" s="36"/>
      <c r="G1084" s="36"/>
      <c r="H1084" s="36"/>
      <c r="I1084" s="36"/>
      <c r="J1084" s="98"/>
    </row>
    <row r="1085" spans="1:10" s="51" customFormat="1" ht="33" hidden="1" customHeight="1">
      <c r="A1085" s="524" t="s">
        <v>153</v>
      </c>
      <c r="B1085" s="524"/>
      <c r="C1085" s="524"/>
      <c r="D1085" s="194"/>
      <c r="E1085" s="36"/>
      <c r="F1085" s="36"/>
      <c r="G1085" s="36"/>
      <c r="H1085" s="36"/>
      <c r="I1085" s="36"/>
      <c r="J1085" s="98"/>
    </row>
    <row r="1086" spans="1:10" s="30" customFormat="1" ht="18" customHeight="1">
      <c r="A1086" s="525" t="s">
        <v>394</v>
      </c>
      <c r="B1086" s="525"/>
      <c r="C1086" s="525"/>
      <c r="D1086" s="195"/>
      <c r="E1086" s="41"/>
      <c r="F1086" s="41"/>
      <c r="G1086" s="41"/>
      <c r="H1086" s="41"/>
      <c r="I1086" s="41"/>
      <c r="J1086" s="98"/>
    </row>
    <row r="1087" spans="1:10" s="30" customFormat="1" ht="117" customHeight="1">
      <c r="A1087" s="537" t="s">
        <v>661</v>
      </c>
      <c r="B1087" s="537"/>
      <c r="C1087" s="537"/>
      <c r="D1087" s="193" t="s">
        <v>395</v>
      </c>
      <c r="E1087" s="80">
        <f>E1088</f>
        <v>80000</v>
      </c>
      <c r="F1087" s="80">
        <f>F1088</f>
        <v>80000</v>
      </c>
      <c r="G1087" s="81"/>
      <c r="H1087" s="80">
        <f>H1088</f>
        <v>80000</v>
      </c>
      <c r="I1087" s="80">
        <f>I1088</f>
        <v>80000</v>
      </c>
      <c r="J1087" s="98"/>
    </row>
    <row r="1088" spans="1:10" s="30" customFormat="1" ht="24" customHeight="1">
      <c r="A1088" s="524" t="s">
        <v>184</v>
      </c>
      <c r="B1088" s="524"/>
      <c r="C1088" s="524"/>
      <c r="D1088" s="194"/>
      <c r="E1088" s="10">
        <f>E1090+E1095+E1103+E1107+E1117</f>
        <v>80000</v>
      </c>
      <c r="F1088" s="10">
        <f>F1090+F1095+F1103+F1107+F1117</f>
        <v>80000</v>
      </c>
      <c r="G1088" s="10">
        <f>G1090+G1095+G1103+G1107+G1117</f>
        <v>0</v>
      </c>
      <c r="H1088" s="10">
        <f>H1090+H1095+H1103+H1107+H1117</f>
        <v>80000</v>
      </c>
      <c r="I1088" s="10">
        <f>I1090+I1095+I1103+I1107+I1117</f>
        <v>80000</v>
      </c>
      <c r="J1088" s="98"/>
    </row>
    <row r="1089" spans="1:10" s="30" customFormat="1" hidden="1">
      <c r="A1089" s="524" t="s">
        <v>98</v>
      </c>
      <c r="B1089" s="524"/>
      <c r="C1089" s="524"/>
      <c r="D1089" s="194"/>
      <c r="E1089" s="10"/>
      <c r="F1089" s="10"/>
      <c r="G1089" s="10"/>
      <c r="H1089" s="10"/>
      <c r="I1089" s="10"/>
      <c r="J1089" s="98"/>
    </row>
    <row r="1090" spans="1:10" s="30" customFormat="1" ht="18" hidden="1" customHeight="1">
      <c r="A1090" s="525" t="s">
        <v>198</v>
      </c>
      <c r="B1090" s="525"/>
      <c r="C1090" s="525"/>
      <c r="D1090" s="195"/>
      <c r="E1090" s="12">
        <f>E1092+E1093+E1094</f>
        <v>0</v>
      </c>
      <c r="F1090" s="12">
        <f>F1092+F1093+F1094</f>
        <v>0</v>
      </c>
      <c r="G1090" s="12">
        <f>G1092+G1093+G1094</f>
        <v>0</v>
      </c>
      <c r="H1090" s="12">
        <f>H1092+H1093+H1094</f>
        <v>0</v>
      </c>
      <c r="I1090" s="12">
        <f>I1092+I1093+I1094</f>
        <v>0</v>
      </c>
      <c r="J1090" s="98"/>
    </row>
    <row r="1091" spans="1:10" s="30" customFormat="1" ht="18.75" hidden="1" customHeight="1">
      <c r="A1091" s="524" t="s">
        <v>21</v>
      </c>
      <c r="B1091" s="524"/>
      <c r="C1091" s="524"/>
      <c r="D1091" s="194"/>
      <c r="E1091" s="31"/>
      <c r="F1091" s="32"/>
      <c r="G1091" s="32"/>
      <c r="H1091" s="32"/>
      <c r="I1091" s="32"/>
      <c r="J1091" s="98"/>
    </row>
    <row r="1092" spans="1:10" s="30" customFormat="1" ht="33.75" hidden="1" customHeight="1">
      <c r="A1092" s="524" t="s">
        <v>134</v>
      </c>
      <c r="B1092" s="524"/>
      <c r="C1092" s="524"/>
      <c r="D1092" s="194"/>
      <c r="E1092" s="32"/>
      <c r="F1092" s="32"/>
      <c r="G1092" s="32"/>
      <c r="H1092" s="32"/>
      <c r="I1092" s="32"/>
      <c r="J1092" s="98"/>
    </row>
    <row r="1093" spans="1:10" s="30" customFormat="1" ht="21.75" customHeight="1">
      <c r="A1093" s="524" t="s">
        <v>135</v>
      </c>
      <c r="B1093" s="524"/>
      <c r="C1093" s="524"/>
      <c r="D1093" s="194"/>
      <c r="E1093" s="50"/>
      <c r="F1093" s="49"/>
      <c r="G1093" s="49"/>
      <c r="H1093" s="49"/>
      <c r="I1093" s="49"/>
      <c r="J1093" s="98"/>
    </row>
    <row r="1094" spans="1:10" s="30" customFormat="1">
      <c r="A1094" s="524" t="s">
        <v>136</v>
      </c>
      <c r="B1094" s="524"/>
      <c r="C1094" s="524"/>
      <c r="D1094" s="194"/>
      <c r="E1094" s="49"/>
      <c r="F1094" s="36"/>
      <c r="G1094" s="36"/>
      <c r="H1094" s="36"/>
      <c r="I1094" s="49"/>
      <c r="J1094" s="98"/>
    </row>
    <row r="1095" spans="1:10" s="30" customFormat="1" ht="16.5" customHeight="1">
      <c r="A1095" s="525" t="s">
        <v>137</v>
      </c>
      <c r="B1095" s="525"/>
      <c r="C1095" s="525"/>
      <c r="D1095" s="195"/>
      <c r="E1095" s="8">
        <f>E1097+E1098+E1099+E1102+E1101</f>
        <v>1569</v>
      </c>
      <c r="F1095" s="8">
        <f>F1097+F1098+F1099+F1102+F1101</f>
        <v>1569</v>
      </c>
      <c r="G1095" s="8">
        <f>G1097+G1098+G1099+G1102+G1101</f>
        <v>0</v>
      </c>
      <c r="H1095" s="8">
        <f>H1097+H1098+H1099+H1102+H1101</f>
        <v>1569</v>
      </c>
      <c r="I1095" s="8">
        <f>I1097+I1098+I1099+I1102+I1101</f>
        <v>1569</v>
      </c>
      <c r="J1095" s="98"/>
    </row>
    <row r="1096" spans="1:10" s="30" customFormat="1" ht="17.25" customHeight="1">
      <c r="A1096" s="524" t="s">
        <v>185</v>
      </c>
      <c r="B1096" s="524"/>
      <c r="C1096" s="524"/>
      <c r="D1096" s="194"/>
      <c r="E1096" s="49"/>
      <c r="F1096" s="36"/>
      <c r="G1096" s="36"/>
      <c r="H1096" s="36"/>
      <c r="I1096" s="49"/>
      <c r="J1096" s="98"/>
    </row>
    <row r="1097" spans="1:10" s="30" customFormat="1" ht="18" customHeight="1">
      <c r="A1097" s="524" t="s">
        <v>199</v>
      </c>
      <c r="B1097" s="524"/>
      <c r="C1097" s="524"/>
      <c r="D1097" s="194"/>
      <c r="E1097" s="50"/>
      <c r="F1097" s="36"/>
      <c r="G1097" s="36"/>
      <c r="H1097" s="36"/>
      <c r="I1097" s="49"/>
      <c r="J1097" s="98"/>
    </row>
    <row r="1098" spans="1:10" s="30" customFormat="1" ht="18" customHeight="1">
      <c r="A1098" s="524" t="s">
        <v>187</v>
      </c>
      <c r="B1098" s="524"/>
      <c r="C1098" s="524"/>
      <c r="D1098" s="194"/>
      <c r="E1098" s="49"/>
      <c r="F1098" s="36"/>
      <c r="G1098" s="36"/>
      <c r="H1098" s="36"/>
      <c r="I1098" s="49"/>
      <c r="J1098" s="98"/>
    </row>
    <row r="1099" spans="1:10" s="30" customFormat="1" ht="18" customHeight="1">
      <c r="A1099" s="524" t="s">
        <v>140</v>
      </c>
      <c r="B1099" s="524"/>
      <c r="C1099" s="524"/>
      <c r="D1099" s="194"/>
      <c r="E1099" s="50"/>
      <c r="F1099" s="36"/>
      <c r="G1099" s="36"/>
      <c r="H1099" s="36"/>
      <c r="I1099" s="49"/>
      <c r="J1099" s="98"/>
    </row>
    <row r="1100" spans="1:10" s="30" customFormat="1" ht="17.25" customHeight="1">
      <c r="A1100" s="524" t="s">
        <v>189</v>
      </c>
      <c r="B1100" s="524"/>
      <c r="C1100" s="524"/>
      <c r="D1100" s="194"/>
      <c r="E1100" s="49"/>
      <c r="F1100" s="36"/>
      <c r="G1100" s="36"/>
      <c r="H1100" s="36"/>
      <c r="I1100" s="49"/>
      <c r="J1100" s="98"/>
    </row>
    <row r="1101" spans="1:10" s="30" customFormat="1" ht="15" customHeight="1">
      <c r="A1101" s="524" t="s">
        <v>208</v>
      </c>
      <c r="B1101" s="524"/>
      <c r="C1101" s="524"/>
      <c r="D1101" s="194"/>
      <c r="E1101" s="60"/>
      <c r="F1101" s="58"/>
      <c r="G1101" s="58"/>
      <c r="H1101" s="61"/>
      <c r="I1101" s="62"/>
      <c r="J1101" s="98"/>
    </row>
    <row r="1102" spans="1:10" s="30" customFormat="1" ht="21" customHeight="1">
      <c r="A1102" s="524" t="s">
        <v>190</v>
      </c>
      <c r="B1102" s="524"/>
      <c r="C1102" s="524"/>
      <c r="D1102" s="194" t="s">
        <v>396</v>
      </c>
      <c r="E1102" s="20">
        <f>F1102</f>
        <v>1569</v>
      </c>
      <c r="F1102" s="49">
        <v>1569</v>
      </c>
      <c r="G1102" s="49"/>
      <c r="H1102" s="10">
        <v>1569</v>
      </c>
      <c r="I1102" s="10">
        <v>1569</v>
      </c>
      <c r="J1102" s="98"/>
    </row>
    <row r="1103" spans="1:10" s="30" customFormat="1" ht="14.25" customHeight="1">
      <c r="A1103" s="525" t="s">
        <v>143</v>
      </c>
      <c r="B1103" s="525"/>
      <c r="C1103" s="525"/>
      <c r="D1103" s="195"/>
      <c r="E1103" s="8">
        <f>E1105+E1106</f>
        <v>78431</v>
      </c>
      <c r="F1103" s="8">
        <f>F1105+F1106</f>
        <v>78431</v>
      </c>
      <c r="G1103" s="8">
        <f>G1105+G1106</f>
        <v>0</v>
      </c>
      <c r="H1103" s="8">
        <f>H1105+H1106</f>
        <v>78431</v>
      </c>
      <c r="I1103" s="8">
        <f>I1105+I1106</f>
        <v>78431</v>
      </c>
      <c r="J1103" s="98"/>
    </row>
    <row r="1104" spans="1:10" s="30" customFormat="1" ht="14.25" customHeight="1">
      <c r="A1104" s="524" t="s">
        <v>21</v>
      </c>
      <c r="B1104" s="524"/>
      <c r="C1104" s="524"/>
      <c r="D1104" s="194"/>
      <c r="E1104" s="36"/>
      <c r="F1104" s="36"/>
      <c r="G1104" s="36"/>
      <c r="H1104" s="36"/>
      <c r="I1104" s="36"/>
      <c r="J1104" s="98"/>
    </row>
    <row r="1105" spans="1:10" s="51" customFormat="1" ht="18.75" customHeight="1">
      <c r="A1105" s="524" t="s">
        <v>144</v>
      </c>
      <c r="B1105" s="524"/>
      <c r="C1105" s="524"/>
      <c r="D1105" s="194" t="s">
        <v>572</v>
      </c>
      <c r="E1105" s="36">
        <f>F1105</f>
        <v>78431</v>
      </c>
      <c r="F1105" s="36">
        <v>78431</v>
      </c>
      <c r="G1105" s="36"/>
      <c r="H1105" s="36">
        <v>78431</v>
      </c>
      <c r="I1105" s="36">
        <v>78431</v>
      </c>
      <c r="J1105" s="98"/>
    </row>
    <row r="1106" spans="1:10" s="30" customFormat="1" ht="18" customHeight="1">
      <c r="A1106" s="524" t="s">
        <v>145</v>
      </c>
      <c r="B1106" s="524"/>
      <c r="C1106" s="524"/>
      <c r="D1106" s="194"/>
      <c r="E1106" s="36"/>
      <c r="F1106" s="36"/>
      <c r="G1106" s="36"/>
      <c r="H1106" s="36"/>
      <c r="I1106" s="36"/>
      <c r="J1106" s="98"/>
    </row>
    <row r="1107" spans="1:10" s="30" customFormat="1" ht="14.25" customHeight="1">
      <c r="A1107" s="525" t="s">
        <v>146</v>
      </c>
      <c r="B1107" s="525"/>
      <c r="C1107" s="525"/>
      <c r="D1107" s="195"/>
      <c r="E1107" s="12">
        <f>E1109+E1110+E1111+E1112</f>
        <v>0</v>
      </c>
      <c r="F1107" s="12">
        <f>F1109+F1110+F1111+F1112</f>
        <v>0</v>
      </c>
      <c r="G1107" s="12">
        <f>G1109+G1110+G1111+G1112</f>
        <v>0</v>
      </c>
      <c r="H1107" s="12">
        <f>H1109+H1110+H1111+H1112</f>
        <v>0</v>
      </c>
      <c r="I1107" s="12">
        <f>I1109+I1110+I1111+I1112</f>
        <v>0</v>
      </c>
      <c r="J1107" s="98"/>
    </row>
    <row r="1108" spans="1:10" s="30" customFormat="1" ht="22.5" hidden="1" customHeight="1">
      <c r="A1108" s="524" t="s">
        <v>21</v>
      </c>
      <c r="B1108" s="524"/>
      <c r="C1108" s="524"/>
      <c r="D1108" s="194"/>
      <c r="E1108" s="36"/>
      <c r="F1108" s="36"/>
      <c r="G1108" s="36"/>
      <c r="H1108" s="36"/>
      <c r="I1108" s="36"/>
      <c r="J1108" s="98"/>
    </row>
    <row r="1109" spans="1:10" s="30" customFormat="1" ht="22.5" hidden="1" customHeight="1">
      <c r="A1109" s="524" t="s">
        <v>147</v>
      </c>
      <c r="B1109" s="524"/>
      <c r="C1109" s="524"/>
      <c r="D1109" s="194"/>
      <c r="E1109" s="39"/>
      <c r="F1109" s="35"/>
      <c r="G1109" s="36"/>
      <c r="H1109" s="39"/>
      <c r="I1109" s="39"/>
      <c r="J1109" s="98"/>
    </row>
    <row r="1110" spans="1:10" s="30" customFormat="1" ht="34.5" hidden="1" customHeight="1">
      <c r="A1110" s="524" t="s">
        <v>148</v>
      </c>
      <c r="B1110" s="524"/>
      <c r="C1110" s="524"/>
      <c r="D1110" s="194"/>
      <c r="E1110" s="36"/>
      <c r="F1110" s="36"/>
      <c r="G1110" s="36"/>
      <c r="H1110" s="36"/>
      <c r="I1110" s="36"/>
      <c r="J1110" s="98"/>
    </row>
    <row r="1111" spans="1:10" s="51" customFormat="1" ht="24" hidden="1" customHeight="1">
      <c r="A1111" s="524" t="s">
        <v>149</v>
      </c>
      <c r="B1111" s="524"/>
      <c r="C1111" s="524"/>
      <c r="D1111" s="194"/>
      <c r="E1111" s="36"/>
      <c r="F1111" s="36"/>
      <c r="G1111" s="36"/>
      <c r="H1111" s="36"/>
      <c r="I1111" s="36"/>
      <c r="J1111" s="98"/>
    </row>
    <row r="1112" spans="1:10" s="30" customFormat="1" hidden="1">
      <c r="A1112" s="524" t="s">
        <v>150</v>
      </c>
      <c r="B1112" s="524"/>
      <c r="C1112" s="524"/>
      <c r="D1112" s="194"/>
      <c r="E1112" s="36"/>
      <c r="F1112" s="36"/>
      <c r="G1112" s="36"/>
      <c r="H1112" s="36"/>
      <c r="I1112" s="36"/>
      <c r="J1112" s="98"/>
    </row>
    <row r="1113" spans="1:10" s="30" customFormat="1" ht="18" customHeight="1">
      <c r="A1113" s="525" t="s">
        <v>151</v>
      </c>
      <c r="B1113" s="525"/>
      <c r="C1113" s="525"/>
      <c r="D1113" s="195"/>
      <c r="E1113" s="41"/>
      <c r="F1113" s="41"/>
      <c r="G1113" s="41"/>
      <c r="H1113" s="41"/>
      <c r="I1113" s="41"/>
      <c r="J1113" s="98"/>
    </row>
    <row r="1114" spans="1:10" s="30" customFormat="1" ht="0.75" customHeight="1">
      <c r="A1114" s="524" t="s">
        <v>21</v>
      </c>
      <c r="B1114" s="524"/>
      <c r="C1114" s="524"/>
      <c r="D1114" s="194"/>
      <c r="E1114" s="36"/>
      <c r="F1114" s="36"/>
      <c r="G1114" s="36"/>
      <c r="H1114" s="36"/>
      <c r="I1114" s="36"/>
      <c r="J1114" s="98"/>
    </row>
    <row r="1115" spans="1:10" s="30" customFormat="1" ht="17.25" hidden="1" customHeight="1">
      <c r="A1115" s="524" t="s">
        <v>152</v>
      </c>
      <c r="B1115" s="524"/>
      <c r="C1115" s="524"/>
      <c r="D1115" s="194"/>
      <c r="E1115" s="36"/>
      <c r="F1115" s="36"/>
      <c r="G1115" s="36"/>
      <c r="H1115" s="36"/>
      <c r="I1115" s="36"/>
      <c r="J1115" s="98"/>
    </row>
    <row r="1116" spans="1:10" s="51" customFormat="1" ht="33.75" hidden="1" customHeight="1">
      <c r="A1116" s="524" t="s">
        <v>153</v>
      </c>
      <c r="B1116" s="524"/>
      <c r="C1116" s="524"/>
      <c r="D1116" s="194"/>
      <c r="E1116" s="36"/>
      <c r="F1116" s="36"/>
      <c r="G1116" s="36"/>
      <c r="H1116" s="36"/>
      <c r="I1116" s="36"/>
      <c r="J1116" s="98"/>
    </row>
    <row r="1117" spans="1:10" s="30" customFormat="1" ht="18" customHeight="1">
      <c r="A1117" s="525" t="s">
        <v>154</v>
      </c>
      <c r="B1117" s="525"/>
      <c r="C1117" s="525"/>
      <c r="D1117" s="195"/>
      <c r="E1117" s="41"/>
      <c r="F1117" s="41"/>
      <c r="G1117" s="41"/>
      <c r="H1117" s="41"/>
      <c r="I1117" s="41"/>
      <c r="J1117" s="98"/>
    </row>
    <row r="1118" spans="1:10" s="30" customFormat="1" ht="216" customHeight="1">
      <c r="A1118" s="589" t="s">
        <v>662</v>
      </c>
      <c r="B1118" s="590"/>
      <c r="C1118" s="591"/>
      <c r="D1118" s="193" t="s">
        <v>397</v>
      </c>
      <c r="E1118" s="80">
        <f>E1119</f>
        <v>5000</v>
      </c>
      <c r="F1118" s="80">
        <f>F1119</f>
        <v>5000</v>
      </c>
      <c r="G1118" s="81"/>
      <c r="H1118" s="80">
        <f>H1119</f>
        <v>5000</v>
      </c>
      <c r="I1118" s="80">
        <f>I1119</f>
        <v>5000</v>
      </c>
      <c r="J1118" s="98"/>
    </row>
    <row r="1119" spans="1:10" s="30" customFormat="1" ht="29.25" customHeight="1">
      <c r="A1119" s="524" t="s">
        <v>184</v>
      </c>
      <c r="B1119" s="524"/>
      <c r="C1119" s="524"/>
      <c r="D1119" s="194"/>
      <c r="E1119" s="10">
        <f>E1121+E1126+E1134+E1138+E1148</f>
        <v>5000</v>
      </c>
      <c r="F1119" s="10">
        <f>F1121+F1126+F1134+F1138+F1148</f>
        <v>5000</v>
      </c>
      <c r="G1119" s="10">
        <f>G1121+G1126+G1134+G1138+G1148</f>
        <v>0</v>
      </c>
      <c r="H1119" s="10">
        <f>H1121+H1126+H1134+H1138+H1148</f>
        <v>5000</v>
      </c>
      <c r="I1119" s="10">
        <f>I1121+I1126+I1134+I1138+I1148</f>
        <v>5000</v>
      </c>
      <c r="J1119" s="98"/>
    </row>
    <row r="1120" spans="1:10" s="30" customFormat="1" ht="25.5" customHeight="1">
      <c r="A1120" s="524" t="s">
        <v>94</v>
      </c>
      <c r="B1120" s="524"/>
      <c r="C1120" s="524"/>
      <c r="D1120" s="194"/>
      <c r="E1120" s="10"/>
      <c r="F1120" s="10"/>
      <c r="G1120" s="10"/>
      <c r="H1120" s="10"/>
      <c r="I1120" s="10"/>
      <c r="J1120" s="98"/>
    </row>
    <row r="1121" spans="1:10" s="30" customFormat="1" ht="18" customHeight="1">
      <c r="A1121" s="525" t="s">
        <v>198</v>
      </c>
      <c r="B1121" s="525"/>
      <c r="C1121" s="525"/>
      <c r="D1121" s="195"/>
      <c r="E1121" s="12">
        <f>E1123+E1124+E1125</f>
        <v>0</v>
      </c>
      <c r="F1121" s="12">
        <f>F1123+F1124+F1125</f>
        <v>0</v>
      </c>
      <c r="G1121" s="12">
        <f>G1123+G1124+G1125</f>
        <v>0</v>
      </c>
      <c r="H1121" s="12">
        <f>H1123+H1124+H1125</f>
        <v>0</v>
      </c>
      <c r="I1121" s="12">
        <f>I1123+I1124+I1125</f>
        <v>0</v>
      </c>
      <c r="J1121" s="98"/>
    </row>
    <row r="1122" spans="1:10" s="30" customFormat="1" ht="22.5" hidden="1" customHeight="1">
      <c r="A1122" s="524" t="s">
        <v>21</v>
      </c>
      <c r="B1122" s="524"/>
      <c r="C1122" s="524"/>
      <c r="D1122" s="194"/>
      <c r="E1122" s="31"/>
      <c r="F1122" s="32"/>
      <c r="G1122" s="32"/>
      <c r="H1122" s="32"/>
      <c r="I1122" s="32"/>
      <c r="J1122" s="98"/>
    </row>
    <row r="1123" spans="1:10" s="30" customFormat="1" ht="28.5" hidden="1" customHeight="1">
      <c r="A1123" s="524" t="s">
        <v>134</v>
      </c>
      <c r="B1123" s="524"/>
      <c r="C1123" s="524"/>
      <c r="D1123" s="194"/>
      <c r="E1123" s="32"/>
      <c r="F1123" s="32"/>
      <c r="G1123" s="32"/>
      <c r="H1123" s="32"/>
      <c r="I1123" s="32"/>
      <c r="J1123" s="98"/>
    </row>
    <row r="1124" spans="1:10" s="30" customFormat="1" ht="21.75" hidden="1" customHeight="1">
      <c r="A1124" s="524" t="s">
        <v>135</v>
      </c>
      <c r="B1124" s="524"/>
      <c r="C1124" s="524"/>
      <c r="D1124" s="194"/>
      <c r="E1124" s="50"/>
      <c r="F1124" s="49"/>
      <c r="G1124" s="49"/>
      <c r="H1124" s="49"/>
      <c r="I1124" s="49"/>
      <c r="J1124" s="98"/>
    </row>
    <row r="1125" spans="1:10" s="30" customFormat="1" ht="20.25" hidden="1" customHeight="1">
      <c r="A1125" s="524" t="s">
        <v>136</v>
      </c>
      <c r="B1125" s="524"/>
      <c r="C1125" s="524"/>
      <c r="D1125" s="194"/>
      <c r="E1125" s="49"/>
      <c r="F1125" s="36"/>
      <c r="G1125" s="36"/>
      <c r="H1125" s="36"/>
      <c r="I1125" s="49"/>
      <c r="J1125" s="98"/>
    </row>
    <row r="1126" spans="1:10" s="30" customFormat="1" ht="19.5" customHeight="1">
      <c r="A1126" s="525" t="s">
        <v>137</v>
      </c>
      <c r="B1126" s="525"/>
      <c r="C1126" s="525"/>
      <c r="D1126" s="195"/>
      <c r="E1126" s="8">
        <f>E1128+E1129+E1130+E1133+E1132</f>
        <v>0</v>
      </c>
      <c r="F1126" s="8">
        <f>F1128+F1129+F1130+F1133+F1132</f>
        <v>0</v>
      </c>
      <c r="G1126" s="8">
        <f>G1128+G1129+G1130+G1133+G1132</f>
        <v>0</v>
      </c>
      <c r="H1126" s="8">
        <f>H1128+H1129+H1130+H1133+H1132</f>
        <v>0</v>
      </c>
      <c r="I1126" s="8">
        <f>I1128+I1129+I1130+I1133+I1132</f>
        <v>0</v>
      </c>
      <c r="J1126" s="98"/>
    </row>
    <row r="1127" spans="1:10" s="30" customFormat="1" ht="17.25" hidden="1" customHeight="1">
      <c r="A1127" s="524" t="s">
        <v>21</v>
      </c>
      <c r="B1127" s="524"/>
      <c r="C1127" s="524"/>
      <c r="D1127" s="194"/>
      <c r="E1127" s="76"/>
      <c r="F1127" s="36"/>
      <c r="G1127" s="36"/>
      <c r="H1127" s="36"/>
      <c r="I1127" s="76"/>
      <c r="J1127" s="98"/>
    </row>
    <row r="1128" spans="1:10" s="30" customFormat="1" ht="18" hidden="1" customHeight="1">
      <c r="A1128" s="524" t="s">
        <v>138</v>
      </c>
      <c r="B1128" s="524"/>
      <c r="C1128" s="524"/>
      <c r="D1128" s="194"/>
      <c r="E1128" s="77"/>
      <c r="F1128" s="36"/>
      <c r="G1128" s="36"/>
      <c r="H1128" s="36"/>
      <c r="I1128" s="76"/>
      <c r="J1128" s="98"/>
    </row>
    <row r="1129" spans="1:10" s="30" customFormat="1" ht="21.75" hidden="1" customHeight="1">
      <c r="A1129" s="524" t="s">
        <v>139</v>
      </c>
      <c r="B1129" s="524"/>
      <c r="C1129" s="524"/>
      <c r="D1129" s="194"/>
      <c r="E1129" s="76"/>
      <c r="F1129" s="36"/>
      <c r="G1129" s="36"/>
      <c r="H1129" s="36"/>
      <c r="I1129" s="76"/>
      <c r="J1129" s="98"/>
    </row>
    <row r="1130" spans="1:10" s="30" customFormat="1" ht="16.5" hidden="1" customHeight="1">
      <c r="A1130" s="524" t="s">
        <v>140</v>
      </c>
      <c r="B1130" s="524"/>
      <c r="C1130" s="524"/>
      <c r="D1130" s="194"/>
      <c r="E1130" s="77"/>
      <c r="F1130" s="36"/>
      <c r="G1130" s="36"/>
      <c r="H1130" s="36"/>
      <c r="I1130" s="76"/>
      <c r="J1130" s="98"/>
    </row>
    <row r="1131" spans="1:10" s="30" customFormat="1" ht="17.25" hidden="1" customHeight="1">
      <c r="A1131" s="524" t="s">
        <v>141</v>
      </c>
      <c r="B1131" s="524"/>
      <c r="C1131" s="524"/>
      <c r="D1131" s="194"/>
      <c r="E1131" s="76"/>
      <c r="F1131" s="36"/>
      <c r="G1131" s="36"/>
      <c r="H1131" s="36"/>
      <c r="I1131" s="76"/>
      <c r="J1131" s="98"/>
    </row>
    <row r="1132" spans="1:10" s="30" customFormat="1" ht="21.75" hidden="1" customHeight="1">
      <c r="A1132" s="524" t="s">
        <v>155</v>
      </c>
      <c r="B1132" s="524"/>
      <c r="C1132" s="524"/>
      <c r="D1132" s="194"/>
      <c r="E1132" s="60"/>
      <c r="F1132" s="58"/>
      <c r="G1132" s="58"/>
      <c r="H1132" s="61"/>
      <c r="I1132" s="62"/>
      <c r="J1132" s="98"/>
    </row>
    <row r="1133" spans="1:10" s="30" customFormat="1" ht="15" hidden="1" customHeight="1">
      <c r="A1133" s="524" t="s">
        <v>142</v>
      </c>
      <c r="B1133" s="524"/>
      <c r="C1133" s="524"/>
      <c r="D1133" s="194"/>
      <c r="E1133" s="20"/>
      <c r="F1133" s="76"/>
      <c r="G1133" s="76"/>
      <c r="H1133" s="10"/>
      <c r="I1133" s="10"/>
      <c r="J1133" s="98"/>
    </row>
    <row r="1134" spans="1:10" s="30" customFormat="1" ht="18" customHeight="1">
      <c r="A1134" s="525" t="s">
        <v>215</v>
      </c>
      <c r="B1134" s="525"/>
      <c r="C1134" s="525"/>
      <c r="D1134" s="195"/>
      <c r="E1134" s="8">
        <f>E1136+E1137</f>
        <v>0</v>
      </c>
      <c r="F1134" s="8">
        <f>F1136+F1137</f>
        <v>0</v>
      </c>
      <c r="G1134" s="8">
        <f>G1136+G1137</f>
        <v>0</v>
      </c>
      <c r="H1134" s="8">
        <f>H1136+H1137</f>
        <v>0</v>
      </c>
      <c r="I1134" s="8">
        <f>I1136+I1137</f>
        <v>0</v>
      </c>
      <c r="J1134" s="98"/>
    </row>
    <row r="1135" spans="1:10" s="30" customFormat="1" ht="0.75" customHeight="1">
      <c r="A1135" s="524" t="s">
        <v>21</v>
      </c>
      <c r="B1135" s="524"/>
      <c r="C1135" s="524"/>
      <c r="D1135" s="194"/>
      <c r="E1135" s="36"/>
      <c r="F1135" s="36"/>
      <c r="G1135" s="36"/>
      <c r="H1135" s="36"/>
      <c r="I1135" s="36"/>
      <c r="J1135" s="98"/>
    </row>
    <row r="1136" spans="1:10" s="51" customFormat="1" ht="36" hidden="1" customHeight="1">
      <c r="A1136" s="524" t="s">
        <v>144</v>
      </c>
      <c r="B1136" s="524"/>
      <c r="C1136" s="524"/>
      <c r="D1136" s="194"/>
      <c r="E1136" s="36"/>
      <c r="F1136" s="36"/>
      <c r="G1136" s="36"/>
      <c r="H1136" s="36"/>
      <c r="I1136" s="36"/>
      <c r="J1136" s="98"/>
    </row>
    <row r="1137" spans="1:10" s="30" customFormat="1" ht="14.25" hidden="1" customHeight="1">
      <c r="A1137" s="524" t="s">
        <v>145</v>
      </c>
      <c r="B1137" s="524"/>
      <c r="C1137" s="524"/>
      <c r="D1137" s="194"/>
      <c r="E1137" s="36"/>
      <c r="F1137" s="36"/>
      <c r="G1137" s="36"/>
      <c r="H1137" s="36"/>
      <c r="I1137" s="36"/>
      <c r="J1137" s="98"/>
    </row>
    <row r="1138" spans="1:10" s="30" customFormat="1" ht="21" customHeight="1">
      <c r="A1138" s="525" t="s">
        <v>201</v>
      </c>
      <c r="B1138" s="525"/>
      <c r="C1138" s="525"/>
      <c r="D1138" s="195"/>
      <c r="E1138" s="12">
        <f>E1140+E1141+E1142+E1143</f>
        <v>5000</v>
      </c>
      <c r="F1138" s="12">
        <f>F1140+F1141+F1142+F1143</f>
        <v>5000</v>
      </c>
      <c r="G1138" s="12">
        <f>G1140+G1141+G1142+G1143</f>
        <v>0</v>
      </c>
      <c r="H1138" s="12">
        <f>H1140+H1141+H1142+H1143</f>
        <v>5000</v>
      </c>
      <c r="I1138" s="12">
        <f>I1140+I1141+I1142+I1143</f>
        <v>5000</v>
      </c>
      <c r="J1138" s="98"/>
    </row>
    <row r="1139" spans="1:10" s="30" customFormat="1" ht="14.25" customHeight="1">
      <c r="A1139" s="524" t="s">
        <v>185</v>
      </c>
      <c r="B1139" s="524"/>
      <c r="C1139" s="524"/>
      <c r="D1139" s="194"/>
      <c r="E1139" s="36"/>
      <c r="F1139" s="36"/>
      <c r="G1139" s="36"/>
      <c r="H1139" s="36"/>
      <c r="I1139" s="36"/>
      <c r="J1139" s="98"/>
    </row>
    <row r="1140" spans="1:10" s="30" customFormat="1" ht="17.25" customHeight="1">
      <c r="A1140" s="524" t="s">
        <v>193</v>
      </c>
      <c r="B1140" s="524"/>
      <c r="C1140" s="524"/>
      <c r="D1140" s="194" t="s">
        <v>398</v>
      </c>
      <c r="E1140" s="39">
        <f>F1140</f>
        <v>5000</v>
      </c>
      <c r="F1140" s="35">
        <v>5000</v>
      </c>
      <c r="G1140" s="36"/>
      <c r="H1140" s="39">
        <f>I1140</f>
        <v>5000</v>
      </c>
      <c r="I1140" s="39">
        <v>5000</v>
      </c>
      <c r="J1140" s="98"/>
    </row>
    <row r="1141" spans="1:10" s="30" customFormat="1" ht="21.75" customHeight="1">
      <c r="A1141" s="524" t="s">
        <v>148</v>
      </c>
      <c r="B1141" s="524"/>
      <c r="C1141" s="524"/>
      <c r="D1141" s="194"/>
      <c r="E1141" s="36"/>
      <c r="F1141" s="36"/>
      <c r="G1141" s="36"/>
      <c r="H1141" s="36"/>
      <c r="I1141" s="36"/>
      <c r="J1141" s="98"/>
    </row>
    <row r="1142" spans="1:10" s="51" customFormat="1" ht="24" customHeight="1">
      <c r="A1142" s="524" t="s">
        <v>149</v>
      </c>
      <c r="B1142" s="524"/>
      <c r="C1142" s="524"/>
      <c r="D1142" s="194"/>
      <c r="E1142" s="36"/>
      <c r="F1142" s="36"/>
      <c r="G1142" s="36"/>
      <c r="H1142" s="36"/>
      <c r="I1142" s="36"/>
      <c r="J1142" s="98"/>
    </row>
    <row r="1143" spans="1:10" s="30" customFormat="1" ht="18.75" customHeight="1">
      <c r="A1143" s="524" t="s">
        <v>196</v>
      </c>
      <c r="B1143" s="524"/>
      <c r="C1143" s="524"/>
      <c r="D1143" s="194"/>
      <c r="E1143" s="36"/>
      <c r="F1143" s="36"/>
      <c r="G1143" s="36"/>
      <c r="H1143" s="36"/>
      <c r="I1143" s="36"/>
      <c r="J1143" s="98"/>
    </row>
    <row r="1144" spans="1:10" s="30" customFormat="1" ht="21" customHeight="1">
      <c r="A1144" s="525" t="s">
        <v>197</v>
      </c>
      <c r="B1144" s="525"/>
      <c r="C1144" s="525"/>
      <c r="D1144" s="195"/>
      <c r="E1144" s="41"/>
      <c r="F1144" s="41"/>
      <c r="G1144" s="41"/>
      <c r="H1144" s="41"/>
      <c r="I1144" s="41"/>
      <c r="J1144" s="98"/>
    </row>
    <row r="1145" spans="1:10" s="30" customFormat="1" ht="0.75" customHeight="1">
      <c r="A1145" s="524" t="s">
        <v>21</v>
      </c>
      <c r="B1145" s="524"/>
      <c r="C1145" s="524"/>
      <c r="D1145" s="194"/>
      <c r="E1145" s="36"/>
      <c r="F1145" s="36"/>
      <c r="G1145" s="36"/>
      <c r="H1145" s="36"/>
      <c r="I1145" s="36"/>
      <c r="J1145" s="98"/>
    </row>
    <row r="1146" spans="1:10" s="30" customFormat="1" ht="17.25" hidden="1" customHeight="1">
      <c r="A1146" s="524" t="s">
        <v>152</v>
      </c>
      <c r="B1146" s="524"/>
      <c r="C1146" s="524"/>
      <c r="D1146" s="194"/>
      <c r="E1146" s="36"/>
      <c r="F1146" s="36"/>
      <c r="G1146" s="36"/>
      <c r="H1146" s="36"/>
      <c r="I1146" s="36"/>
      <c r="J1146" s="98"/>
    </row>
    <row r="1147" spans="1:10" s="51" customFormat="1" ht="30" hidden="1" customHeight="1">
      <c r="A1147" s="524" t="s">
        <v>153</v>
      </c>
      <c r="B1147" s="524"/>
      <c r="C1147" s="524"/>
      <c r="D1147" s="194"/>
      <c r="E1147" s="36"/>
      <c r="F1147" s="36"/>
      <c r="G1147" s="36"/>
      <c r="H1147" s="36"/>
      <c r="I1147" s="36"/>
      <c r="J1147" s="98"/>
    </row>
    <row r="1148" spans="1:10" s="30" customFormat="1" ht="18" customHeight="1">
      <c r="A1148" s="525" t="s">
        <v>154</v>
      </c>
      <c r="B1148" s="525"/>
      <c r="C1148" s="525"/>
      <c r="D1148" s="195"/>
      <c r="E1148" s="41"/>
      <c r="F1148" s="41"/>
      <c r="G1148" s="41"/>
      <c r="H1148" s="41"/>
      <c r="I1148" s="41"/>
      <c r="J1148" s="98"/>
    </row>
    <row r="1149" spans="1:10" s="30" customFormat="1" ht="37.5" customHeight="1">
      <c r="A1149" s="537" t="s">
        <v>663</v>
      </c>
      <c r="B1149" s="537"/>
      <c r="C1149" s="537"/>
      <c r="D1149" s="193" t="s">
        <v>399</v>
      </c>
      <c r="E1149" s="80">
        <f>E1150</f>
        <v>83694</v>
      </c>
      <c r="F1149" s="80">
        <f>F1150</f>
        <v>83694</v>
      </c>
      <c r="G1149" s="81"/>
      <c r="H1149" s="80">
        <f>H1150</f>
        <v>0</v>
      </c>
      <c r="I1149" s="80">
        <f>I1150</f>
        <v>0</v>
      </c>
      <c r="J1149" s="98"/>
    </row>
    <row r="1150" spans="1:10" s="30" customFormat="1" ht="29.25" customHeight="1">
      <c r="A1150" s="524" t="s">
        <v>132</v>
      </c>
      <c r="B1150" s="524"/>
      <c r="C1150" s="524"/>
      <c r="D1150" s="194"/>
      <c r="E1150" s="10">
        <f>E1152+E1157+E1165+E1169+E1179</f>
        <v>83694</v>
      </c>
      <c r="F1150" s="10">
        <f>F1152+F1157+F1165+F1169+F1179</f>
        <v>83694</v>
      </c>
      <c r="G1150" s="10">
        <f>G1152+G1157+G1165+G1169+G1179</f>
        <v>0</v>
      </c>
      <c r="H1150" s="10">
        <f>H1152+H1157+H1165+H1169+H1179</f>
        <v>0</v>
      </c>
      <c r="I1150" s="10">
        <f>I1152+I1157+I1165+I1169+I1179</f>
        <v>0</v>
      </c>
      <c r="J1150" s="98"/>
    </row>
    <row r="1151" spans="1:10" s="30" customFormat="1" ht="21" customHeight="1">
      <c r="A1151" s="524" t="s">
        <v>98</v>
      </c>
      <c r="B1151" s="524"/>
      <c r="C1151" s="524"/>
      <c r="D1151" s="194"/>
      <c r="E1151" s="10"/>
      <c r="F1151" s="10"/>
      <c r="G1151" s="10"/>
      <c r="H1151" s="10"/>
      <c r="I1151" s="10"/>
      <c r="J1151" s="98"/>
    </row>
    <row r="1152" spans="1:10" s="30" customFormat="1" ht="18" customHeight="1">
      <c r="A1152" s="525" t="s">
        <v>198</v>
      </c>
      <c r="B1152" s="525"/>
      <c r="C1152" s="525"/>
      <c r="D1152" s="195"/>
      <c r="E1152" s="12">
        <f>E1154+E1155+E1156</f>
        <v>0</v>
      </c>
      <c r="F1152" s="12">
        <f>F1154+F1155+F1156</f>
        <v>0</v>
      </c>
      <c r="G1152" s="12">
        <f>G1154+G1155+G1156</f>
        <v>0</v>
      </c>
      <c r="H1152" s="12">
        <f>H1154+H1155+H1156</f>
        <v>0</v>
      </c>
      <c r="I1152" s="12">
        <f>I1154+I1155+I1156</f>
        <v>0</v>
      </c>
      <c r="J1152" s="98"/>
    </row>
    <row r="1153" spans="1:10" s="30" customFormat="1" ht="21" customHeight="1">
      <c r="A1153" s="524" t="s">
        <v>21</v>
      </c>
      <c r="B1153" s="524"/>
      <c r="C1153" s="524"/>
      <c r="D1153" s="194"/>
      <c r="E1153" s="31"/>
      <c r="F1153" s="32"/>
      <c r="G1153" s="32"/>
      <c r="H1153" s="32"/>
      <c r="I1153" s="32"/>
      <c r="J1153" s="98"/>
    </row>
    <row r="1154" spans="1:10" s="30" customFormat="1" ht="18.75" customHeight="1">
      <c r="A1154" s="524" t="s">
        <v>134</v>
      </c>
      <c r="B1154" s="524"/>
      <c r="C1154" s="524"/>
      <c r="D1154" s="194"/>
      <c r="E1154" s="32"/>
      <c r="F1154" s="32"/>
      <c r="G1154" s="32"/>
      <c r="H1154" s="32"/>
      <c r="I1154" s="32"/>
      <c r="J1154" s="98"/>
    </row>
    <row r="1155" spans="1:10" s="30" customFormat="1" ht="16.5" customHeight="1">
      <c r="A1155" s="524" t="s">
        <v>135</v>
      </c>
      <c r="B1155" s="524"/>
      <c r="C1155" s="524"/>
      <c r="D1155" s="194"/>
      <c r="E1155" s="69"/>
      <c r="F1155" s="68"/>
      <c r="G1155" s="68"/>
      <c r="H1155" s="68"/>
      <c r="I1155" s="68"/>
      <c r="J1155" s="98"/>
    </row>
    <row r="1156" spans="1:10" s="30" customFormat="1" ht="18" customHeight="1">
      <c r="A1156" s="524" t="s">
        <v>136</v>
      </c>
      <c r="B1156" s="524"/>
      <c r="C1156" s="524"/>
      <c r="D1156" s="194"/>
      <c r="E1156" s="68"/>
      <c r="F1156" s="36"/>
      <c r="G1156" s="36"/>
      <c r="H1156" s="36"/>
      <c r="I1156" s="68"/>
      <c r="J1156" s="98"/>
    </row>
    <row r="1157" spans="1:10" s="30" customFormat="1" ht="17.25" customHeight="1">
      <c r="A1157" s="525" t="s">
        <v>137</v>
      </c>
      <c r="B1157" s="525"/>
      <c r="C1157" s="525"/>
      <c r="D1157" s="195"/>
      <c r="E1157" s="8">
        <f>E1159+E1160+E1161+E1164+E1163</f>
        <v>83694</v>
      </c>
      <c r="F1157" s="8">
        <f>F1159+F1160+F1161+F1164+F1163</f>
        <v>83694</v>
      </c>
      <c r="G1157" s="8">
        <f>G1159+G1160+G1161+G1164+G1163</f>
        <v>0</v>
      </c>
      <c r="H1157" s="8">
        <f>H1159+H1160+H1161+H1164+H1163</f>
        <v>0</v>
      </c>
      <c r="I1157" s="8">
        <f>I1159+I1160+I1161+I1164+I1163</f>
        <v>0</v>
      </c>
      <c r="J1157" s="98"/>
    </row>
    <row r="1158" spans="1:10" s="30" customFormat="1" ht="21" customHeight="1">
      <c r="A1158" s="524" t="s">
        <v>21</v>
      </c>
      <c r="B1158" s="524"/>
      <c r="C1158" s="524"/>
      <c r="D1158" s="194"/>
      <c r="E1158" s="68"/>
      <c r="F1158" s="36"/>
      <c r="G1158" s="36"/>
      <c r="H1158" s="36"/>
      <c r="I1158" s="68"/>
      <c r="J1158" s="98"/>
    </row>
    <row r="1159" spans="1:10" s="30" customFormat="1" ht="21.75" customHeight="1">
      <c r="A1159" s="524" t="s">
        <v>199</v>
      </c>
      <c r="B1159" s="524"/>
      <c r="C1159" s="524"/>
      <c r="D1159" s="194"/>
      <c r="E1159" s="69"/>
      <c r="F1159" s="36"/>
      <c r="G1159" s="36"/>
      <c r="H1159" s="36"/>
      <c r="I1159" s="68"/>
      <c r="J1159" s="98"/>
    </row>
    <row r="1160" spans="1:10" s="30" customFormat="1" ht="18.75" customHeight="1">
      <c r="A1160" s="524" t="s">
        <v>139</v>
      </c>
      <c r="B1160" s="524"/>
      <c r="C1160" s="524"/>
      <c r="D1160" s="194"/>
      <c r="E1160" s="68"/>
      <c r="F1160" s="36"/>
      <c r="G1160" s="36"/>
      <c r="H1160" s="36"/>
      <c r="I1160" s="68"/>
      <c r="J1160" s="98"/>
    </row>
    <row r="1161" spans="1:10" s="30" customFormat="1" ht="23.25" customHeight="1">
      <c r="A1161" s="524" t="s">
        <v>205</v>
      </c>
      <c r="B1161" s="524"/>
      <c r="C1161" s="524"/>
      <c r="D1161" s="194"/>
      <c r="E1161" s="69"/>
      <c r="F1161" s="36"/>
      <c r="G1161" s="36"/>
      <c r="H1161" s="36"/>
      <c r="I1161" s="68"/>
      <c r="J1161" s="98"/>
    </row>
    <row r="1162" spans="1:10" s="30" customFormat="1" ht="18" customHeight="1">
      <c r="A1162" s="524" t="s">
        <v>189</v>
      </c>
      <c r="B1162" s="524"/>
      <c r="C1162" s="524"/>
      <c r="D1162" s="194"/>
      <c r="E1162" s="68"/>
      <c r="F1162" s="36"/>
      <c r="G1162" s="36"/>
      <c r="H1162" s="36"/>
      <c r="I1162" s="68"/>
      <c r="J1162" s="98"/>
    </row>
    <row r="1163" spans="1:10" s="30" customFormat="1" ht="18" customHeight="1">
      <c r="A1163" s="524" t="s">
        <v>208</v>
      </c>
      <c r="B1163" s="524"/>
      <c r="C1163" s="524"/>
      <c r="D1163" s="194" t="s">
        <v>400</v>
      </c>
      <c r="E1163" s="60">
        <f>F1163</f>
        <v>83694</v>
      </c>
      <c r="F1163" s="58">
        <f>210095-126401</f>
        <v>83694</v>
      </c>
      <c r="G1163" s="58"/>
      <c r="H1163" s="61"/>
      <c r="I1163" s="62"/>
      <c r="J1163" s="98"/>
    </row>
    <row r="1164" spans="1:10" s="30" customFormat="1" ht="14.25" customHeight="1">
      <c r="A1164" s="524" t="s">
        <v>206</v>
      </c>
      <c r="B1164" s="524"/>
      <c r="C1164" s="524"/>
      <c r="D1164" s="194"/>
      <c r="E1164" s="20"/>
      <c r="F1164" s="68"/>
      <c r="G1164" s="68"/>
      <c r="H1164" s="10"/>
      <c r="I1164" s="10"/>
      <c r="J1164" s="98"/>
    </row>
    <row r="1165" spans="1:10" s="30" customFormat="1" ht="19.5" customHeight="1">
      <c r="A1165" s="525" t="s">
        <v>143</v>
      </c>
      <c r="B1165" s="525"/>
      <c r="C1165" s="525"/>
      <c r="D1165" s="195"/>
      <c r="E1165" s="8">
        <f>E1167+E1168</f>
        <v>0</v>
      </c>
      <c r="F1165" s="8">
        <f>F1167+F1168</f>
        <v>0</v>
      </c>
      <c r="G1165" s="8">
        <f>G1167+G1168</f>
        <v>0</v>
      </c>
      <c r="H1165" s="8">
        <f>H1167+H1168</f>
        <v>0</v>
      </c>
      <c r="I1165" s="8">
        <f>I1167+I1168</f>
        <v>0</v>
      </c>
      <c r="J1165" s="98"/>
    </row>
    <row r="1166" spans="1:10" s="30" customFormat="1" ht="1.5" customHeight="1">
      <c r="A1166" s="524" t="s">
        <v>21</v>
      </c>
      <c r="B1166" s="524"/>
      <c r="C1166" s="524"/>
      <c r="D1166" s="194"/>
      <c r="E1166" s="36"/>
      <c r="F1166" s="36"/>
      <c r="G1166" s="36"/>
      <c r="H1166" s="36"/>
      <c r="I1166" s="36"/>
      <c r="J1166" s="98"/>
    </row>
    <row r="1167" spans="1:10" s="51" customFormat="1" ht="36" hidden="1" customHeight="1">
      <c r="A1167" s="524" t="s">
        <v>144</v>
      </c>
      <c r="B1167" s="524"/>
      <c r="C1167" s="524"/>
      <c r="D1167" s="194"/>
      <c r="E1167" s="36"/>
      <c r="F1167" s="36"/>
      <c r="G1167" s="36"/>
      <c r="H1167" s="36"/>
      <c r="I1167" s="36"/>
      <c r="J1167" s="98"/>
    </row>
    <row r="1168" spans="1:10" s="30" customFormat="1" ht="34.5" hidden="1" customHeight="1">
      <c r="A1168" s="524" t="s">
        <v>145</v>
      </c>
      <c r="B1168" s="524"/>
      <c r="C1168" s="524"/>
      <c r="D1168" s="194"/>
      <c r="E1168" s="36"/>
      <c r="F1168" s="36"/>
      <c r="G1168" s="36"/>
      <c r="H1168" s="36"/>
      <c r="I1168" s="36"/>
      <c r="J1168" s="98"/>
    </row>
    <row r="1169" spans="1:10" s="30" customFormat="1" ht="22.5" customHeight="1">
      <c r="A1169" s="525" t="s">
        <v>192</v>
      </c>
      <c r="B1169" s="525"/>
      <c r="C1169" s="525"/>
      <c r="D1169" s="195"/>
      <c r="E1169" s="12">
        <f>E1171+E1172+E1173+E1174</f>
        <v>0</v>
      </c>
      <c r="F1169" s="12">
        <f>F1171+F1172+F1173+F1174</f>
        <v>0</v>
      </c>
      <c r="G1169" s="12">
        <f>G1171+G1172+G1173+G1174</f>
        <v>0</v>
      </c>
      <c r="H1169" s="12">
        <f>H1171+H1172+H1173+H1174</f>
        <v>0</v>
      </c>
      <c r="I1169" s="12">
        <f>I1171+I1172+I1173+I1174</f>
        <v>0</v>
      </c>
      <c r="J1169" s="98"/>
    </row>
    <row r="1170" spans="1:10" s="30" customFormat="1" ht="16.5" hidden="1" customHeight="1">
      <c r="A1170" s="524" t="s">
        <v>21</v>
      </c>
      <c r="B1170" s="524"/>
      <c r="C1170" s="524"/>
      <c r="D1170" s="194"/>
      <c r="E1170" s="36"/>
      <c r="F1170" s="36"/>
      <c r="G1170" s="36"/>
      <c r="H1170" s="36"/>
      <c r="I1170" s="36"/>
      <c r="J1170" s="98"/>
    </row>
    <row r="1171" spans="1:10" s="30" customFormat="1" ht="27" hidden="1" customHeight="1">
      <c r="A1171" s="524" t="s">
        <v>147</v>
      </c>
      <c r="B1171" s="524"/>
      <c r="C1171" s="524"/>
      <c r="D1171" s="194"/>
      <c r="E1171" s="39"/>
      <c r="F1171" s="35"/>
      <c r="G1171" s="36"/>
      <c r="H1171" s="39"/>
      <c r="I1171" s="39"/>
      <c r="J1171" s="98"/>
    </row>
    <row r="1172" spans="1:10" s="30" customFormat="1" ht="20.25" hidden="1" customHeight="1">
      <c r="A1172" s="524" t="s">
        <v>148</v>
      </c>
      <c r="B1172" s="524"/>
      <c r="C1172" s="524"/>
      <c r="D1172" s="194"/>
      <c r="E1172" s="36"/>
      <c r="F1172" s="36"/>
      <c r="G1172" s="36"/>
      <c r="H1172" s="36"/>
      <c r="I1172" s="36"/>
      <c r="J1172" s="98"/>
    </row>
    <row r="1173" spans="1:10" s="51" customFormat="1" ht="31.5" hidden="1" customHeight="1">
      <c r="A1173" s="524" t="s">
        <v>149</v>
      </c>
      <c r="B1173" s="524"/>
      <c r="C1173" s="524"/>
      <c r="D1173" s="194"/>
      <c r="E1173" s="36"/>
      <c r="F1173" s="36"/>
      <c r="G1173" s="36"/>
      <c r="H1173" s="36"/>
      <c r="I1173" s="36"/>
      <c r="J1173" s="98"/>
    </row>
    <row r="1174" spans="1:10" s="30" customFormat="1" ht="20.25" hidden="1" customHeight="1">
      <c r="A1174" s="524" t="s">
        <v>150</v>
      </c>
      <c r="B1174" s="524"/>
      <c r="C1174" s="524"/>
      <c r="D1174" s="194"/>
      <c r="E1174" s="36"/>
      <c r="F1174" s="36"/>
      <c r="G1174" s="36"/>
      <c r="H1174" s="36"/>
      <c r="I1174" s="36"/>
      <c r="J1174" s="98"/>
    </row>
    <row r="1175" spans="1:10" s="30" customFormat="1" ht="18" customHeight="1">
      <c r="A1175" s="525" t="s">
        <v>197</v>
      </c>
      <c r="B1175" s="525"/>
      <c r="C1175" s="525"/>
      <c r="D1175" s="195"/>
      <c r="E1175" s="41"/>
      <c r="F1175" s="41"/>
      <c r="G1175" s="41"/>
      <c r="H1175" s="41"/>
      <c r="I1175" s="41"/>
      <c r="J1175" s="98"/>
    </row>
    <row r="1176" spans="1:10" s="30" customFormat="1" ht="0.75" customHeight="1">
      <c r="A1176" s="553" t="s">
        <v>21</v>
      </c>
      <c r="B1176" s="553"/>
      <c r="C1176" s="553"/>
      <c r="D1176" s="209"/>
      <c r="E1176" s="147"/>
      <c r="F1176" s="147"/>
      <c r="G1176" s="147"/>
      <c r="H1176" s="147"/>
      <c r="I1176" s="147"/>
      <c r="J1176" s="98"/>
    </row>
    <row r="1177" spans="1:10" s="30" customFormat="1" ht="17.25" hidden="1" customHeight="1">
      <c r="A1177" s="553" t="s">
        <v>152</v>
      </c>
      <c r="B1177" s="553"/>
      <c r="C1177" s="553"/>
      <c r="D1177" s="209"/>
      <c r="E1177" s="147"/>
      <c r="F1177" s="147"/>
      <c r="G1177" s="147"/>
      <c r="H1177" s="147"/>
      <c r="I1177" s="147"/>
      <c r="J1177" s="98"/>
    </row>
    <row r="1178" spans="1:10" s="30" customFormat="1" ht="21" hidden="1" customHeight="1">
      <c r="A1178" s="553" t="s">
        <v>153</v>
      </c>
      <c r="B1178" s="553"/>
      <c r="C1178" s="553"/>
      <c r="D1178" s="209"/>
      <c r="E1178" s="147"/>
      <c r="F1178" s="147"/>
      <c r="G1178" s="147"/>
      <c r="H1178" s="147"/>
      <c r="I1178" s="147"/>
      <c r="J1178" s="98"/>
    </row>
    <row r="1179" spans="1:10" s="51" customFormat="1" ht="29.25" customHeight="1">
      <c r="A1179" s="525" t="s">
        <v>154</v>
      </c>
      <c r="B1179" s="525"/>
      <c r="C1179" s="525"/>
      <c r="D1179" s="195"/>
      <c r="E1179" s="41"/>
      <c r="F1179" s="41"/>
      <c r="G1179" s="41"/>
      <c r="H1179" s="41"/>
      <c r="I1179" s="41"/>
    </row>
    <row r="1180" spans="1:10" s="30" customFormat="1" ht="25.5" customHeight="1">
      <c r="A1180" s="615" t="s">
        <v>664</v>
      </c>
      <c r="B1180" s="615"/>
      <c r="C1180" s="615"/>
      <c r="D1180" s="193" t="s">
        <v>409</v>
      </c>
      <c r="E1180" s="80">
        <f>E1181</f>
        <v>0</v>
      </c>
      <c r="F1180" s="80">
        <f>F1181</f>
        <v>0</v>
      </c>
      <c r="G1180" s="81"/>
      <c r="H1180" s="80">
        <f>H1181</f>
        <v>200000</v>
      </c>
      <c r="I1180" s="80">
        <f>I1181</f>
        <v>0</v>
      </c>
    </row>
    <row r="1181" spans="1:10" s="30" customFormat="1" ht="18" customHeight="1">
      <c r="A1181" s="524" t="s">
        <v>132</v>
      </c>
      <c r="B1181" s="524"/>
      <c r="C1181" s="524"/>
      <c r="D1181" s="194"/>
      <c r="E1181" s="10">
        <f>E1183+E1188+E1196+E1200+E1210</f>
        <v>0</v>
      </c>
      <c r="F1181" s="10">
        <f>F1183+F1188+F1196+F1200+F1210</f>
        <v>0</v>
      </c>
      <c r="G1181" s="10">
        <f>G1183+G1188+G1196+G1200+G1210</f>
        <v>0</v>
      </c>
      <c r="H1181" s="10">
        <f>H1183+H1188+H1196+H1200+H1210</f>
        <v>200000</v>
      </c>
      <c r="I1181" s="10">
        <f>I1183+I1188+I1196+I1200+I1210</f>
        <v>0</v>
      </c>
    </row>
    <row r="1182" spans="1:10" s="30" customFormat="1" ht="31.5" customHeight="1">
      <c r="A1182" s="524" t="s">
        <v>98</v>
      </c>
      <c r="B1182" s="524"/>
      <c r="C1182" s="524"/>
      <c r="D1182" s="194"/>
      <c r="E1182" s="10"/>
      <c r="F1182" s="10"/>
      <c r="G1182" s="10"/>
      <c r="H1182" s="10"/>
      <c r="I1182" s="10"/>
    </row>
    <row r="1183" spans="1:10" s="30" customFormat="1" ht="15" customHeight="1">
      <c r="A1183" s="525" t="s">
        <v>198</v>
      </c>
      <c r="B1183" s="525"/>
      <c r="C1183" s="525"/>
      <c r="D1183" s="195"/>
      <c r="E1183" s="12">
        <f>E1185+E1186+E1187</f>
        <v>0</v>
      </c>
      <c r="F1183" s="12">
        <f>F1185+F1186+F1187</f>
        <v>0</v>
      </c>
      <c r="G1183" s="12">
        <f>G1185+G1186+G1187</f>
        <v>0</v>
      </c>
      <c r="H1183" s="12">
        <f>H1185+H1186+H1187</f>
        <v>0</v>
      </c>
      <c r="I1183" s="12">
        <f>I1185+I1186+I1187</f>
        <v>0</v>
      </c>
    </row>
    <row r="1184" spans="1:10" s="30" customFormat="1" ht="0.75" customHeight="1">
      <c r="A1184" s="524" t="s">
        <v>21</v>
      </c>
      <c r="B1184" s="524"/>
      <c r="C1184" s="524"/>
      <c r="D1184" s="194"/>
      <c r="E1184" s="31"/>
      <c r="F1184" s="32"/>
      <c r="G1184" s="32"/>
      <c r="H1184" s="32"/>
      <c r="I1184" s="32"/>
    </row>
    <row r="1185" spans="1:9" s="30" customFormat="1" ht="18" hidden="1" customHeight="1">
      <c r="A1185" s="524" t="s">
        <v>134</v>
      </c>
      <c r="B1185" s="524"/>
      <c r="C1185" s="524"/>
      <c r="D1185" s="194"/>
      <c r="E1185" s="32"/>
      <c r="F1185" s="32"/>
      <c r="G1185" s="32"/>
      <c r="H1185" s="32"/>
      <c r="I1185" s="32"/>
    </row>
    <row r="1186" spans="1:9" s="30" customFormat="1" ht="23.25" hidden="1" customHeight="1">
      <c r="A1186" s="524" t="s">
        <v>135</v>
      </c>
      <c r="B1186" s="524"/>
      <c r="C1186" s="524"/>
      <c r="D1186" s="194"/>
      <c r="E1186" s="69"/>
      <c r="F1186" s="68"/>
      <c r="G1186" s="68"/>
      <c r="H1186" s="68"/>
      <c r="I1186" s="68"/>
    </row>
    <row r="1187" spans="1:9" s="30" customFormat="1" ht="15" hidden="1" customHeight="1">
      <c r="A1187" s="524" t="s">
        <v>136</v>
      </c>
      <c r="B1187" s="524"/>
      <c r="C1187" s="524"/>
      <c r="D1187" s="194"/>
      <c r="E1187" s="68"/>
      <c r="F1187" s="36"/>
      <c r="G1187" s="36"/>
      <c r="H1187" s="36"/>
      <c r="I1187" s="68"/>
    </row>
    <row r="1188" spans="1:9" s="30" customFormat="1" ht="19.5" customHeight="1">
      <c r="A1188" s="525" t="s">
        <v>137</v>
      </c>
      <c r="B1188" s="525"/>
      <c r="C1188" s="525"/>
      <c r="D1188" s="195"/>
      <c r="E1188" s="8">
        <f>E1190+E1191+E1192+E1195+E1194</f>
        <v>0</v>
      </c>
      <c r="F1188" s="8">
        <f>F1190+F1191+F1192+F1195+F1194</f>
        <v>0</v>
      </c>
      <c r="G1188" s="8">
        <f>G1190+G1191+G1192+G1195+G1194</f>
        <v>0</v>
      </c>
      <c r="H1188" s="8">
        <f>H1190+H1191+H1192+H1195+H1194</f>
        <v>200000</v>
      </c>
      <c r="I1188" s="8">
        <f>I1190+I1191+I1192+I1195+I1194</f>
        <v>0</v>
      </c>
    </row>
    <row r="1189" spans="1:9" s="30" customFormat="1" ht="17.25" customHeight="1">
      <c r="A1189" s="524" t="s">
        <v>21</v>
      </c>
      <c r="B1189" s="524"/>
      <c r="C1189" s="524"/>
      <c r="D1189" s="194"/>
      <c r="E1189" s="68"/>
      <c r="F1189" s="36"/>
      <c r="G1189" s="36"/>
      <c r="H1189" s="36"/>
      <c r="I1189" s="68"/>
    </row>
    <row r="1190" spans="1:9" s="30" customFormat="1" ht="17.25" customHeight="1">
      <c r="A1190" s="524" t="s">
        <v>138</v>
      </c>
      <c r="B1190" s="524"/>
      <c r="C1190" s="524"/>
      <c r="D1190" s="194"/>
      <c r="E1190" s="69"/>
      <c r="F1190" s="36"/>
      <c r="G1190" s="36"/>
      <c r="H1190" s="36"/>
      <c r="I1190" s="68"/>
    </row>
    <row r="1191" spans="1:9" s="30" customFormat="1" ht="21" customHeight="1">
      <c r="A1191" s="524" t="s">
        <v>139</v>
      </c>
      <c r="B1191" s="524"/>
      <c r="C1191" s="524"/>
      <c r="D1191" s="194"/>
      <c r="E1191" s="68"/>
      <c r="F1191" s="36"/>
      <c r="G1191" s="36"/>
      <c r="H1191" s="36"/>
      <c r="I1191" s="68"/>
    </row>
    <row r="1192" spans="1:9" s="30" customFormat="1" ht="25.5" customHeight="1">
      <c r="A1192" s="524" t="s">
        <v>140</v>
      </c>
      <c r="B1192" s="524"/>
      <c r="C1192" s="524"/>
      <c r="D1192" s="194"/>
      <c r="E1192" s="69"/>
      <c r="F1192" s="36"/>
      <c r="G1192" s="36"/>
      <c r="H1192" s="36"/>
      <c r="I1192" s="68"/>
    </row>
    <row r="1193" spans="1:9" s="30" customFormat="1" ht="18.75" customHeight="1">
      <c r="A1193" s="524" t="s">
        <v>141</v>
      </c>
      <c r="B1193" s="524"/>
      <c r="C1193" s="524"/>
      <c r="D1193" s="194"/>
      <c r="E1193" s="68"/>
      <c r="F1193" s="36"/>
      <c r="G1193" s="36"/>
      <c r="H1193" s="36"/>
      <c r="I1193" s="68"/>
    </row>
    <row r="1194" spans="1:9" s="30" customFormat="1" ht="19.5" customHeight="1">
      <c r="A1194" s="524" t="s">
        <v>155</v>
      </c>
      <c r="B1194" s="524"/>
      <c r="C1194" s="524"/>
      <c r="D1194" s="194"/>
      <c r="E1194" s="60"/>
      <c r="F1194" s="58"/>
      <c r="G1194" s="58"/>
      <c r="H1194" s="61"/>
      <c r="I1194" s="62"/>
    </row>
    <row r="1195" spans="1:9" s="30" customFormat="1" ht="27" customHeight="1">
      <c r="A1195" s="524" t="s">
        <v>142</v>
      </c>
      <c r="B1195" s="524"/>
      <c r="C1195" s="524"/>
      <c r="D1195" s="194" t="s">
        <v>410</v>
      </c>
      <c r="E1195" s="20"/>
      <c r="F1195" s="68"/>
      <c r="G1195" s="68"/>
      <c r="H1195" s="10">
        <v>200000</v>
      </c>
      <c r="I1195" s="10"/>
    </row>
    <row r="1196" spans="1:9" s="30" customFormat="1" ht="19.5" customHeight="1">
      <c r="A1196" s="525" t="s">
        <v>191</v>
      </c>
      <c r="B1196" s="525"/>
      <c r="C1196" s="525"/>
      <c r="D1196" s="195"/>
      <c r="E1196" s="8">
        <f>E1198+E1199</f>
        <v>0</v>
      </c>
      <c r="F1196" s="8">
        <f>F1198+F1199</f>
        <v>0</v>
      </c>
      <c r="G1196" s="8">
        <f>G1198+G1199</f>
        <v>0</v>
      </c>
      <c r="H1196" s="8">
        <f>H1198+H1199</f>
        <v>0</v>
      </c>
      <c r="I1196" s="8">
        <f>I1198+I1199</f>
        <v>0</v>
      </c>
    </row>
    <row r="1197" spans="1:9" s="30" customFormat="1" hidden="1">
      <c r="A1197" s="524" t="s">
        <v>21</v>
      </c>
      <c r="B1197" s="524"/>
      <c r="C1197" s="524"/>
      <c r="D1197" s="194"/>
      <c r="E1197" s="36"/>
      <c r="F1197" s="36"/>
      <c r="G1197" s="36"/>
      <c r="H1197" s="36"/>
      <c r="I1197" s="36"/>
    </row>
    <row r="1198" spans="1:9" s="30" customFormat="1" ht="29.25" hidden="1" customHeight="1">
      <c r="A1198" s="524" t="s">
        <v>144</v>
      </c>
      <c r="B1198" s="524"/>
      <c r="C1198" s="524"/>
      <c r="D1198" s="194"/>
      <c r="E1198" s="36"/>
      <c r="F1198" s="36"/>
      <c r="G1198" s="36"/>
      <c r="H1198" s="36"/>
      <c r="I1198" s="36"/>
    </row>
    <row r="1199" spans="1:9" s="30" customFormat="1" ht="40.5" hidden="1" customHeight="1">
      <c r="A1199" s="524" t="s">
        <v>145</v>
      </c>
      <c r="B1199" s="524"/>
      <c r="C1199" s="524"/>
      <c r="D1199" s="194"/>
      <c r="E1199" s="36"/>
      <c r="F1199" s="36"/>
      <c r="G1199" s="36"/>
      <c r="H1199" s="36"/>
      <c r="I1199" s="36"/>
    </row>
    <row r="1200" spans="1:9" s="51" customFormat="1" ht="37.5" customHeight="1">
      <c r="A1200" s="525" t="s">
        <v>192</v>
      </c>
      <c r="B1200" s="525"/>
      <c r="C1200" s="525"/>
      <c r="D1200" s="195"/>
      <c r="E1200" s="12">
        <f>E1202+E1203+E1204+E1205</f>
        <v>0</v>
      </c>
      <c r="F1200" s="12">
        <f>F1202+F1203+F1204+F1205</f>
        <v>0</v>
      </c>
      <c r="G1200" s="12">
        <f>G1202+G1203+G1204+G1205</f>
        <v>0</v>
      </c>
      <c r="H1200" s="12">
        <f>H1202+H1203+H1204+H1205</f>
        <v>0</v>
      </c>
      <c r="I1200" s="12">
        <f>I1202+I1203+I1204+I1205</f>
        <v>0</v>
      </c>
    </row>
    <row r="1201" spans="1:9" s="30" customFormat="1" hidden="1">
      <c r="A1201" s="524" t="s">
        <v>21</v>
      </c>
      <c r="B1201" s="524"/>
      <c r="C1201" s="524"/>
      <c r="D1201" s="194"/>
      <c r="E1201" s="36"/>
      <c r="F1201" s="36"/>
      <c r="G1201" s="36"/>
      <c r="H1201" s="36"/>
      <c r="I1201" s="36"/>
    </row>
    <row r="1202" spans="1:9" s="30" customFormat="1" ht="16.5" hidden="1" customHeight="1">
      <c r="A1202" s="524" t="s">
        <v>147</v>
      </c>
      <c r="B1202" s="524"/>
      <c r="C1202" s="524"/>
      <c r="D1202" s="194"/>
      <c r="E1202" s="39"/>
      <c r="F1202" s="35"/>
      <c r="G1202" s="36"/>
      <c r="H1202" s="39"/>
      <c r="I1202" s="39"/>
    </row>
    <row r="1203" spans="1:9" s="30" customFormat="1" ht="3" hidden="1" customHeight="1">
      <c r="A1203" s="524" t="s">
        <v>148</v>
      </c>
      <c r="B1203" s="524"/>
      <c r="C1203" s="524"/>
      <c r="D1203" s="194"/>
      <c r="E1203" s="36"/>
      <c r="F1203" s="36"/>
      <c r="G1203" s="36"/>
      <c r="H1203" s="36"/>
      <c r="I1203" s="36"/>
    </row>
    <row r="1204" spans="1:9" s="30" customFormat="1" ht="16.5" hidden="1" customHeight="1">
      <c r="A1204" s="524" t="s">
        <v>149</v>
      </c>
      <c r="B1204" s="524"/>
      <c r="C1204" s="524"/>
      <c r="D1204" s="194"/>
      <c r="E1204" s="36"/>
      <c r="F1204" s="36"/>
      <c r="G1204" s="36"/>
      <c r="H1204" s="36"/>
      <c r="I1204" s="36"/>
    </row>
    <row r="1205" spans="1:9" s="30" customFormat="1" ht="15" hidden="1" customHeight="1">
      <c r="A1205" s="524" t="s">
        <v>150</v>
      </c>
      <c r="B1205" s="524"/>
      <c r="C1205" s="524"/>
      <c r="D1205" s="194"/>
      <c r="E1205" s="36"/>
      <c r="F1205" s="36"/>
      <c r="G1205" s="36"/>
      <c r="H1205" s="36"/>
      <c r="I1205" s="36"/>
    </row>
    <row r="1206" spans="1:9" s="51" customFormat="1" ht="30" customHeight="1">
      <c r="A1206" s="525" t="s">
        <v>197</v>
      </c>
      <c r="B1206" s="525"/>
      <c r="C1206" s="525"/>
      <c r="D1206" s="195"/>
      <c r="E1206" s="41"/>
      <c r="F1206" s="41"/>
      <c r="G1206" s="41"/>
      <c r="H1206" s="41"/>
      <c r="I1206" s="41"/>
    </row>
    <row r="1207" spans="1:9" s="30" customFormat="1" hidden="1">
      <c r="A1207" s="524" t="s">
        <v>21</v>
      </c>
      <c r="B1207" s="524"/>
      <c r="C1207" s="524"/>
      <c r="D1207" s="194"/>
      <c r="E1207" s="36"/>
      <c r="F1207" s="36"/>
      <c r="G1207" s="36"/>
      <c r="H1207" s="36"/>
      <c r="I1207" s="36"/>
    </row>
    <row r="1208" spans="1:9" s="30" customFormat="1" ht="45" hidden="1" customHeight="1">
      <c r="A1208" s="524" t="s">
        <v>152</v>
      </c>
      <c r="B1208" s="524"/>
      <c r="C1208" s="524"/>
      <c r="D1208" s="194"/>
      <c r="E1208" s="36"/>
      <c r="F1208" s="36"/>
      <c r="G1208" s="36"/>
      <c r="H1208" s="36"/>
      <c r="I1208" s="36"/>
    </row>
    <row r="1209" spans="1:9" s="30" customFormat="1" ht="36" hidden="1" customHeight="1">
      <c r="A1209" s="524" t="s">
        <v>153</v>
      </c>
      <c r="B1209" s="524"/>
      <c r="C1209" s="524"/>
      <c r="D1209" s="194"/>
      <c r="E1209" s="36"/>
      <c r="F1209" s="36"/>
      <c r="G1209" s="36"/>
      <c r="H1209" s="36"/>
      <c r="I1209" s="36"/>
    </row>
    <row r="1210" spans="1:9" s="30" customFormat="1" ht="20.25" customHeight="1" thickBot="1">
      <c r="A1210" s="525" t="s">
        <v>154</v>
      </c>
      <c r="B1210" s="525"/>
      <c r="C1210" s="525"/>
      <c r="D1210" s="195"/>
      <c r="E1210" s="41"/>
      <c r="F1210" s="41"/>
      <c r="G1210" s="41"/>
      <c r="H1210" s="41"/>
      <c r="I1210" s="41"/>
    </row>
    <row r="1211" spans="1:9" s="51" customFormat="1" ht="34.5" customHeight="1" thickBot="1">
      <c r="A1211" s="548" t="s">
        <v>665</v>
      </c>
      <c r="B1211" s="549"/>
      <c r="C1211" s="549"/>
      <c r="D1211" s="205" t="s">
        <v>411</v>
      </c>
      <c r="E1211" s="94">
        <f>E1212</f>
        <v>0</v>
      </c>
      <c r="F1211" s="94">
        <f>F1212</f>
        <v>0</v>
      </c>
      <c r="G1211" s="95"/>
      <c r="H1211" s="94">
        <f>H1212</f>
        <v>0</v>
      </c>
      <c r="I1211" s="96">
        <f>I1212</f>
        <v>100000</v>
      </c>
    </row>
    <row r="1212" spans="1:9" s="30" customFormat="1" ht="25.5" customHeight="1">
      <c r="A1212" s="533" t="s">
        <v>132</v>
      </c>
      <c r="B1212" s="533"/>
      <c r="C1212" s="533"/>
      <c r="D1212" s="197"/>
      <c r="E1212" s="92">
        <f>E1214+E1219+E1227+E1231+E1241</f>
        <v>0</v>
      </c>
      <c r="F1212" s="92">
        <f>F1214+F1219+F1227+F1231+F1241</f>
        <v>0</v>
      </c>
      <c r="G1212" s="92">
        <f>G1214+G1219+G1227+G1231+G1241</f>
        <v>0</v>
      </c>
      <c r="H1212" s="92">
        <f>H1214+H1219+H1227+H1231+H1241</f>
        <v>0</v>
      </c>
      <c r="I1212" s="92">
        <f>I1214+I1219+I1227+I1231+I1241</f>
        <v>100000</v>
      </c>
    </row>
    <row r="1213" spans="1:9" s="30" customFormat="1" ht="16.5" customHeight="1">
      <c r="A1213" s="524" t="s">
        <v>98</v>
      </c>
      <c r="B1213" s="524"/>
      <c r="C1213" s="524"/>
      <c r="D1213" s="194"/>
      <c r="E1213" s="10"/>
      <c r="F1213" s="10"/>
      <c r="G1213" s="10"/>
      <c r="H1213" s="10"/>
      <c r="I1213" s="10"/>
    </row>
    <row r="1214" spans="1:9" s="30" customFormat="1" ht="31.5" customHeight="1">
      <c r="A1214" s="525" t="s">
        <v>133</v>
      </c>
      <c r="B1214" s="525"/>
      <c r="C1214" s="525"/>
      <c r="D1214" s="195"/>
      <c r="E1214" s="12">
        <f>E1216+E1217+E1218</f>
        <v>0</v>
      </c>
      <c r="F1214" s="12">
        <f>F1216+F1217+F1218</f>
        <v>0</v>
      </c>
      <c r="G1214" s="12">
        <f>G1216+G1217+G1218</f>
        <v>0</v>
      </c>
      <c r="H1214" s="12">
        <f>H1216+H1217+H1218</f>
        <v>0</v>
      </c>
      <c r="I1214" s="12">
        <f>I1216+I1217+I1218</f>
        <v>0</v>
      </c>
    </row>
    <row r="1215" spans="1:9" s="30" customFormat="1" ht="0.75" customHeight="1">
      <c r="A1215" s="524" t="s">
        <v>21</v>
      </c>
      <c r="B1215" s="524"/>
      <c r="C1215" s="524"/>
      <c r="D1215" s="194"/>
      <c r="E1215" s="31"/>
      <c r="F1215" s="32"/>
      <c r="G1215" s="32"/>
      <c r="H1215" s="32"/>
      <c r="I1215" s="32"/>
    </row>
    <row r="1216" spans="1:9" s="30" customFormat="1" ht="20.25" hidden="1" customHeight="1">
      <c r="A1216" s="524" t="s">
        <v>134</v>
      </c>
      <c r="B1216" s="524"/>
      <c r="C1216" s="524"/>
      <c r="D1216" s="194"/>
      <c r="E1216" s="32"/>
      <c r="F1216" s="32"/>
      <c r="G1216" s="32"/>
      <c r="H1216" s="32"/>
      <c r="I1216" s="32"/>
    </row>
    <row r="1217" spans="1:9" s="30" customFormat="1" ht="18" hidden="1" customHeight="1">
      <c r="A1217" s="524" t="s">
        <v>135</v>
      </c>
      <c r="B1217" s="524"/>
      <c r="C1217" s="524"/>
      <c r="D1217" s="194"/>
      <c r="E1217" s="89"/>
      <c r="F1217" s="88"/>
      <c r="G1217" s="88"/>
      <c r="H1217" s="88"/>
      <c r="I1217" s="88"/>
    </row>
    <row r="1218" spans="1:9" s="30" customFormat="1" ht="23.25" hidden="1" customHeight="1">
      <c r="A1218" s="524" t="s">
        <v>136</v>
      </c>
      <c r="B1218" s="524"/>
      <c r="C1218" s="524"/>
      <c r="D1218" s="194"/>
      <c r="E1218" s="88"/>
      <c r="F1218" s="36"/>
      <c r="G1218" s="36"/>
      <c r="H1218" s="36"/>
      <c r="I1218" s="88"/>
    </row>
    <row r="1219" spans="1:9" s="30" customFormat="1" ht="19.5" customHeight="1">
      <c r="A1219" s="525" t="s">
        <v>137</v>
      </c>
      <c r="B1219" s="525"/>
      <c r="C1219" s="525"/>
      <c r="D1219" s="195"/>
      <c r="E1219" s="8">
        <f>E1221+E1222+E1223+E1226+E1225</f>
        <v>0</v>
      </c>
      <c r="F1219" s="8">
        <f>F1221+F1222+F1223+F1226+F1225</f>
        <v>0</v>
      </c>
      <c r="G1219" s="8">
        <f>G1221+G1222+G1223+G1226+G1225</f>
        <v>0</v>
      </c>
      <c r="H1219" s="8">
        <f>H1221+H1222+H1223+H1226+H1225</f>
        <v>0</v>
      </c>
      <c r="I1219" s="8">
        <f>I1221+I1222+I1223+I1226+I1225</f>
        <v>100000</v>
      </c>
    </row>
    <row r="1220" spans="1:9" s="30" customFormat="1" ht="16.5" customHeight="1">
      <c r="A1220" s="524" t="s">
        <v>21</v>
      </c>
      <c r="B1220" s="524"/>
      <c r="C1220" s="524"/>
      <c r="D1220" s="194"/>
      <c r="E1220" s="88"/>
      <c r="F1220" s="36"/>
      <c r="G1220" s="36"/>
      <c r="H1220" s="36"/>
      <c r="I1220" s="88"/>
    </row>
    <row r="1221" spans="1:9" s="30" customFormat="1" ht="15" customHeight="1">
      <c r="A1221" s="524" t="s">
        <v>138</v>
      </c>
      <c r="B1221" s="524"/>
      <c r="C1221" s="524"/>
      <c r="D1221" s="194"/>
      <c r="E1221" s="89"/>
      <c r="F1221" s="36"/>
      <c r="G1221" s="36"/>
      <c r="H1221" s="36"/>
      <c r="I1221" s="88"/>
    </row>
    <row r="1222" spans="1:9" s="30" customFormat="1" ht="18.75" customHeight="1">
      <c r="A1222" s="524" t="s">
        <v>139</v>
      </c>
      <c r="B1222" s="524"/>
      <c r="C1222" s="524"/>
      <c r="D1222" s="194"/>
      <c r="E1222" s="88"/>
      <c r="F1222" s="36"/>
      <c r="G1222" s="36"/>
      <c r="H1222" s="36"/>
      <c r="I1222" s="88"/>
    </row>
    <row r="1223" spans="1:9" s="30" customFormat="1" ht="16.5" customHeight="1">
      <c r="A1223" s="524" t="s">
        <v>140</v>
      </c>
      <c r="B1223" s="524"/>
      <c r="C1223" s="524"/>
      <c r="D1223" s="194"/>
      <c r="E1223" s="89"/>
      <c r="F1223" s="36"/>
      <c r="G1223" s="36"/>
      <c r="H1223" s="36"/>
      <c r="I1223" s="88"/>
    </row>
    <row r="1224" spans="1:9" s="30" customFormat="1" ht="21" customHeight="1">
      <c r="A1224" s="524" t="s">
        <v>141</v>
      </c>
      <c r="B1224" s="524"/>
      <c r="C1224" s="524"/>
      <c r="D1224" s="194"/>
      <c r="E1224" s="88"/>
      <c r="F1224" s="36"/>
      <c r="G1224" s="36"/>
      <c r="H1224" s="36"/>
      <c r="I1224" s="88"/>
    </row>
    <row r="1225" spans="1:9" s="30" customFormat="1" ht="20.25" customHeight="1">
      <c r="A1225" s="524" t="s">
        <v>155</v>
      </c>
      <c r="B1225" s="524"/>
      <c r="C1225" s="524"/>
      <c r="D1225" s="194" t="s">
        <v>412</v>
      </c>
      <c r="E1225" s="60"/>
      <c r="F1225" s="58"/>
      <c r="G1225" s="58"/>
      <c r="H1225" s="61"/>
      <c r="I1225" s="62">
        <v>100000</v>
      </c>
    </row>
    <row r="1226" spans="1:9" s="30" customFormat="1" ht="24" customHeight="1">
      <c r="A1226" s="524" t="s">
        <v>142</v>
      </c>
      <c r="B1226" s="524"/>
      <c r="C1226" s="524"/>
      <c r="D1226" s="194"/>
      <c r="E1226" s="20"/>
      <c r="F1226" s="34"/>
      <c r="G1226" s="88"/>
      <c r="H1226" s="10"/>
      <c r="I1226" s="10"/>
    </row>
    <row r="1227" spans="1:9" s="30" customFormat="1" ht="22.5" customHeight="1">
      <c r="A1227" s="525" t="s">
        <v>143</v>
      </c>
      <c r="B1227" s="525"/>
      <c r="C1227" s="525"/>
      <c r="D1227" s="195"/>
      <c r="E1227" s="8">
        <f>E1229+E1230</f>
        <v>0</v>
      </c>
      <c r="F1227" s="8">
        <f>F1229+F1230</f>
        <v>0</v>
      </c>
      <c r="G1227" s="8">
        <f>G1229+G1230</f>
        <v>0</v>
      </c>
      <c r="H1227" s="8">
        <f>H1229+H1230</f>
        <v>0</v>
      </c>
      <c r="I1227" s="8">
        <f>I1229+I1230</f>
        <v>0</v>
      </c>
    </row>
    <row r="1228" spans="1:9" s="30" customFormat="1" ht="19.5" hidden="1" customHeight="1">
      <c r="A1228" s="524" t="s">
        <v>21</v>
      </c>
      <c r="B1228" s="524"/>
      <c r="C1228" s="524"/>
      <c r="D1228" s="194"/>
      <c r="E1228" s="36"/>
      <c r="F1228" s="36"/>
      <c r="G1228" s="36"/>
      <c r="H1228" s="36"/>
      <c r="I1228" s="36"/>
    </row>
    <row r="1229" spans="1:9" s="30" customFormat="1" hidden="1">
      <c r="A1229" s="524" t="s">
        <v>144</v>
      </c>
      <c r="B1229" s="524"/>
      <c r="C1229" s="524"/>
      <c r="D1229" s="194"/>
      <c r="E1229" s="36"/>
      <c r="F1229" s="36"/>
      <c r="G1229" s="36"/>
      <c r="H1229" s="36"/>
      <c r="I1229" s="36"/>
    </row>
    <row r="1230" spans="1:9" s="30" customFormat="1" ht="29.25" hidden="1" customHeight="1">
      <c r="A1230" s="524" t="s">
        <v>145</v>
      </c>
      <c r="B1230" s="524"/>
      <c r="C1230" s="524"/>
      <c r="D1230" s="194"/>
      <c r="E1230" s="36"/>
      <c r="F1230" s="36"/>
      <c r="G1230" s="36"/>
      <c r="H1230" s="36"/>
      <c r="I1230" s="36"/>
    </row>
    <row r="1231" spans="1:9" s="30" customFormat="1" ht="15" customHeight="1">
      <c r="A1231" s="525" t="s">
        <v>217</v>
      </c>
      <c r="B1231" s="525"/>
      <c r="C1231" s="525"/>
      <c r="D1231" s="195"/>
      <c r="E1231" s="12">
        <f>E1233+E1234+E1235+E1236</f>
        <v>0</v>
      </c>
      <c r="F1231" s="12">
        <f>F1233+F1234+F1235+F1236</f>
        <v>0</v>
      </c>
      <c r="G1231" s="12">
        <f>G1233+G1234+G1235+G1236</f>
        <v>0</v>
      </c>
      <c r="H1231" s="12">
        <f>H1233+H1234+H1235+H1236</f>
        <v>0</v>
      </c>
      <c r="I1231" s="12">
        <f>I1233+I1234+I1235+I1236</f>
        <v>0</v>
      </c>
    </row>
    <row r="1232" spans="1:9" s="51" customFormat="1" ht="33" hidden="1" customHeight="1">
      <c r="A1232" s="524" t="s">
        <v>21</v>
      </c>
      <c r="B1232" s="524"/>
      <c r="C1232" s="524"/>
      <c r="D1232" s="194"/>
      <c r="E1232" s="36"/>
      <c r="F1232" s="36"/>
      <c r="G1232" s="36"/>
      <c r="H1232" s="36"/>
      <c r="I1232" s="36"/>
    </row>
    <row r="1233" spans="1:10" s="30" customFormat="1" hidden="1">
      <c r="A1233" s="524" t="s">
        <v>147</v>
      </c>
      <c r="B1233" s="524"/>
      <c r="C1233" s="524"/>
      <c r="D1233" s="194"/>
      <c r="E1233" s="39">
        <f>F1233</f>
        <v>0</v>
      </c>
      <c r="F1233" s="35"/>
      <c r="G1233" s="36"/>
      <c r="H1233" s="39">
        <f>I1233</f>
        <v>0</v>
      </c>
      <c r="I1233" s="39"/>
    </row>
    <row r="1234" spans="1:10" s="30" customFormat="1" ht="17.25" hidden="1" customHeight="1">
      <c r="A1234" s="524" t="s">
        <v>148</v>
      </c>
      <c r="B1234" s="524"/>
      <c r="C1234" s="524"/>
      <c r="D1234" s="194"/>
      <c r="E1234" s="36"/>
      <c r="F1234" s="36"/>
      <c r="G1234" s="36"/>
      <c r="H1234" s="36"/>
      <c r="I1234" s="36"/>
    </row>
    <row r="1235" spans="1:10" s="30" customFormat="1" ht="0.75" hidden="1" customHeight="1">
      <c r="A1235" s="524" t="s">
        <v>149</v>
      </c>
      <c r="B1235" s="524"/>
      <c r="C1235" s="524"/>
      <c r="D1235" s="194"/>
      <c r="E1235" s="36"/>
      <c r="F1235" s="36"/>
      <c r="G1235" s="36"/>
      <c r="H1235" s="36"/>
      <c r="I1235" s="36"/>
    </row>
    <row r="1236" spans="1:10" s="30" customFormat="1" ht="19.5" hidden="1" customHeight="1">
      <c r="A1236" s="524" t="s">
        <v>150</v>
      </c>
      <c r="B1236" s="524"/>
      <c r="C1236" s="524"/>
      <c r="D1236" s="194"/>
      <c r="E1236" s="139">
        <f>F1236</f>
        <v>0</v>
      </c>
      <c r="F1236" s="139"/>
      <c r="G1236" s="36"/>
      <c r="H1236" s="36"/>
      <c r="I1236" s="36"/>
    </row>
    <row r="1237" spans="1:10" s="30" customFormat="1" ht="15.75" customHeight="1">
      <c r="A1237" s="525" t="s">
        <v>151</v>
      </c>
      <c r="B1237" s="525"/>
      <c r="C1237" s="525"/>
      <c r="D1237" s="195"/>
      <c r="E1237" s="41"/>
      <c r="F1237" s="41"/>
      <c r="G1237" s="41"/>
      <c r="H1237" s="41"/>
      <c r="I1237" s="41"/>
    </row>
    <row r="1238" spans="1:10" s="51" customFormat="1" ht="0.75" customHeight="1">
      <c r="A1238" s="524" t="s">
        <v>21</v>
      </c>
      <c r="B1238" s="524"/>
      <c r="C1238" s="524"/>
      <c r="D1238" s="194"/>
      <c r="E1238" s="36"/>
      <c r="F1238" s="36"/>
      <c r="G1238" s="36"/>
      <c r="H1238" s="36"/>
      <c r="I1238" s="36"/>
    </row>
    <row r="1239" spans="1:10" s="30" customFormat="1" hidden="1">
      <c r="A1239" s="524" t="s">
        <v>152</v>
      </c>
      <c r="B1239" s="524"/>
      <c r="C1239" s="524"/>
      <c r="D1239" s="194"/>
      <c r="E1239" s="36"/>
      <c r="F1239" s="36"/>
      <c r="G1239" s="36"/>
      <c r="H1239" s="36"/>
      <c r="I1239" s="36"/>
    </row>
    <row r="1240" spans="1:10" s="30" customFormat="1" ht="45" hidden="1" customHeight="1">
      <c r="A1240" s="524" t="s">
        <v>153</v>
      </c>
      <c r="B1240" s="524"/>
      <c r="C1240" s="524"/>
      <c r="D1240" s="194"/>
      <c r="E1240" s="36"/>
      <c r="F1240" s="36"/>
      <c r="G1240" s="36"/>
      <c r="H1240" s="36"/>
      <c r="I1240" s="36"/>
    </row>
    <row r="1241" spans="1:10" s="30" customFormat="1" ht="36" hidden="1" customHeight="1">
      <c r="A1241" s="525" t="s">
        <v>154</v>
      </c>
      <c r="B1241" s="525"/>
      <c r="C1241" s="525"/>
      <c r="D1241" s="195"/>
      <c r="E1241" s="41"/>
      <c r="F1241" s="41"/>
      <c r="G1241" s="41"/>
      <c r="H1241" s="41"/>
      <c r="I1241" s="41"/>
    </row>
    <row r="1242" spans="1:10" s="30" customFormat="1" ht="24.75" customHeight="1" thickBot="1">
      <c r="A1242" s="547" t="s">
        <v>154</v>
      </c>
      <c r="B1242" s="547"/>
      <c r="C1242" s="547"/>
      <c r="D1242" s="206"/>
      <c r="E1242" s="93"/>
      <c r="F1242" s="93"/>
      <c r="G1242" s="93"/>
      <c r="H1242" s="93"/>
      <c r="I1242" s="93"/>
    </row>
    <row r="1243" spans="1:10" s="30" customFormat="1" ht="203.25" customHeight="1" thickBot="1">
      <c r="A1243" s="537" t="s">
        <v>666</v>
      </c>
      <c r="B1243" s="537"/>
      <c r="C1243" s="538"/>
      <c r="D1243" s="213" t="s">
        <v>401</v>
      </c>
      <c r="E1243" s="212">
        <f>F1243</f>
        <v>180000</v>
      </c>
      <c r="F1243" s="113">
        <f>F1244</f>
        <v>180000</v>
      </c>
      <c r="G1243" s="113"/>
      <c r="H1243" s="113">
        <f>H1244</f>
        <v>400000</v>
      </c>
      <c r="I1243" s="114">
        <f>I1244</f>
        <v>400000</v>
      </c>
      <c r="J1243" s="98"/>
    </row>
    <row r="1244" spans="1:10" s="51" customFormat="1" ht="18" customHeight="1">
      <c r="A1244" s="533" t="s">
        <v>132</v>
      </c>
      <c r="B1244" s="533"/>
      <c r="C1244" s="533"/>
      <c r="D1244" s="197"/>
      <c r="E1244" s="115">
        <f>E1246+E1251+E1260+E1264+E1274</f>
        <v>180000</v>
      </c>
      <c r="F1244" s="92">
        <f>F1246+F1251+F1260+F1264+F1274</f>
        <v>180000</v>
      </c>
      <c r="G1244" s="92">
        <f>G1246+G1251+G1260+G1264+G1274</f>
        <v>0</v>
      </c>
      <c r="H1244" s="92">
        <f>H1246+H1251+H1260+H1264+H1274</f>
        <v>400000</v>
      </c>
      <c r="I1244" s="92">
        <f>I1246+I1251+I1260+I1264+I1274</f>
        <v>400000</v>
      </c>
      <c r="J1244" s="98"/>
    </row>
    <row r="1245" spans="1:10" s="30" customFormat="1" ht="23.25" customHeight="1">
      <c r="A1245" s="524" t="s">
        <v>98</v>
      </c>
      <c r="B1245" s="524"/>
      <c r="C1245" s="524"/>
      <c r="D1245" s="194"/>
      <c r="E1245" s="20"/>
      <c r="F1245" s="10"/>
      <c r="G1245" s="10"/>
      <c r="H1245" s="10"/>
      <c r="I1245" s="10"/>
      <c r="J1245" s="98"/>
    </row>
    <row r="1246" spans="1:10" s="30" customFormat="1" ht="17.25" customHeight="1">
      <c r="A1246" s="525" t="s">
        <v>133</v>
      </c>
      <c r="B1246" s="525"/>
      <c r="C1246" s="525"/>
      <c r="D1246" s="195"/>
      <c r="E1246" s="123">
        <f>E1248+E1249+E1250</f>
        <v>150000</v>
      </c>
      <c r="F1246" s="123">
        <f>F1248+F1249+F1250</f>
        <v>150000</v>
      </c>
      <c r="G1246" s="123">
        <f>G1248+G1249+G1250</f>
        <v>0</v>
      </c>
      <c r="H1246" s="123">
        <f>H1248+H1249+H1250</f>
        <v>300000</v>
      </c>
      <c r="I1246" s="123">
        <f>I1248+I1249+I1250</f>
        <v>300000</v>
      </c>
      <c r="J1246" s="98"/>
    </row>
    <row r="1247" spans="1:10" s="30" customFormat="1" ht="29.25" customHeight="1">
      <c r="A1247" s="524" t="s">
        <v>21</v>
      </c>
      <c r="B1247" s="524"/>
      <c r="C1247" s="524"/>
      <c r="D1247" s="194"/>
      <c r="E1247" s="31"/>
      <c r="F1247" s="32"/>
      <c r="G1247" s="32"/>
      <c r="H1247" s="32"/>
      <c r="I1247" s="32"/>
      <c r="J1247" s="98"/>
    </row>
    <row r="1248" spans="1:10" s="30" customFormat="1" ht="18" customHeight="1">
      <c r="A1248" s="524" t="s">
        <v>402</v>
      </c>
      <c r="B1248" s="524"/>
      <c r="C1248" s="524"/>
      <c r="D1248" s="194"/>
      <c r="E1248" s="124"/>
      <c r="F1248" s="124"/>
      <c r="G1248" s="124"/>
      <c r="H1248" s="124"/>
      <c r="I1248" s="124"/>
      <c r="J1248" s="98"/>
    </row>
    <row r="1249" spans="1:10" s="30" customFormat="1" ht="21" customHeight="1">
      <c r="A1249" s="524" t="s">
        <v>403</v>
      </c>
      <c r="B1249" s="524"/>
      <c r="C1249" s="524"/>
      <c r="D1249" s="194" t="s">
        <v>334</v>
      </c>
      <c r="E1249" s="125">
        <f>F1249</f>
        <v>150000</v>
      </c>
      <c r="F1249" s="126">
        <f>300000-150000</f>
        <v>150000</v>
      </c>
      <c r="G1249" s="127"/>
      <c r="H1249" s="126">
        <v>300000</v>
      </c>
      <c r="I1249" s="126">
        <v>300000</v>
      </c>
      <c r="J1249" s="98"/>
    </row>
    <row r="1250" spans="1:10" s="30" customFormat="1" ht="17.25" customHeight="1">
      <c r="A1250" s="524" t="s">
        <v>404</v>
      </c>
      <c r="B1250" s="524"/>
      <c r="C1250" s="524"/>
      <c r="D1250" s="194"/>
      <c r="E1250" s="126">
        <f>F1250</f>
        <v>0</v>
      </c>
      <c r="F1250" s="128"/>
      <c r="G1250" s="128"/>
      <c r="H1250" s="129"/>
      <c r="I1250" s="126"/>
      <c r="J1250" s="98"/>
    </row>
    <row r="1251" spans="1:10" s="30" customFormat="1" ht="18.75" customHeight="1">
      <c r="A1251" s="525" t="s">
        <v>137</v>
      </c>
      <c r="B1251" s="525"/>
      <c r="C1251" s="525"/>
      <c r="D1251" s="195"/>
      <c r="E1251" s="8">
        <f>E1253+E1254+E1255+E1259+E1258</f>
        <v>0</v>
      </c>
      <c r="F1251" s="8">
        <f>F1253+F1254+F1255+F1259+F1258</f>
        <v>0</v>
      </c>
      <c r="G1251" s="8">
        <f>G1253+G1254+G1255+G1259+G1258</f>
        <v>0</v>
      </c>
      <c r="H1251" s="8">
        <f>H1253+H1254+H1255+H1259+H1258</f>
        <v>0</v>
      </c>
      <c r="I1251" s="8">
        <f>I1253+I1254+I1255+I1259+I1258</f>
        <v>0</v>
      </c>
      <c r="J1251" s="98"/>
    </row>
    <row r="1252" spans="1:10" s="30" customFormat="1" ht="0.75" customHeight="1">
      <c r="A1252" s="524" t="s">
        <v>21</v>
      </c>
      <c r="B1252" s="524"/>
      <c r="C1252" s="524"/>
      <c r="D1252" s="194"/>
      <c r="E1252" s="20"/>
      <c r="F1252" s="36"/>
      <c r="G1252" s="36"/>
      <c r="H1252" s="13"/>
      <c r="I1252" s="117"/>
      <c r="J1252" s="98"/>
    </row>
    <row r="1253" spans="1:10" s="30" customFormat="1" ht="20.25" hidden="1" customHeight="1">
      <c r="A1253" s="524" t="s">
        <v>138</v>
      </c>
      <c r="B1253" s="524"/>
      <c r="C1253" s="524"/>
      <c r="D1253" s="194"/>
      <c r="E1253" s="20"/>
      <c r="F1253" s="36"/>
      <c r="G1253" s="36"/>
      <c r="H1253" s="13"/>
      <c r="I1253" s="10"/>
      <c r="J1253" s="98"/>
    </row>
    <row r="1254" spans="1:10" s="30" customFormat="1" ht="23.25" hidden="1" customHeight="1">
      <c r="A1254" s="524" t="s">
        <v>139</v>
      </c>
      <c r="B1254" s="524"/>
      <c r="C1254" s="524"/>
      <c r="D1254" s="194"/>
      <c r="E1254" s="20"/>
      <c r="F1254" s="36"/>
      <c r="G1254" s="36"/>
      <c r="H1254" s="13"/>
      <c r="I1254" s="10"/>
      <c r="J1254" s="98"/>
    </row>
    <row r="1255" spans="1:10" s="30" customFormat="1" ht="22.5" hidden="1" customHeight="1">
      <c r="A1255" s="524" t="s">
        <v>140</v>
      </c>
      <c r="B1255" s="524"/>
      <c r="C1255" s="524"/>
      <c r="D1255" s="194"/>
      <c r="E1255" s="20"/>
      <c r="F1255" s="36"/>
      <c r="G1255" s="36"/>
      <c r="H1255" s="13"/>
      <c r="I1255" s="10"/>
      <c r="J1255" s="98"/>
    </row>
    <row r="1256" spans="1:10" s="30" customFormat="1" ht="15" hidden="1" customHeight="1">
      <c r="A1256" s="524" t="s">
        <v>141</v>
      </c>
      <c r="B1256" s="524"/>
      <c r="C1256" s="524"/>
      <c r="D1256" s="196"/>
      <c r="E1256" s="526"/>
      <c r="F1256" s="528"/>
      <c r="G1256" s="528"/>
      <c r="H1256" s="526"/>
      <c r="I1256" s="526"/>
      <c r="J1256" s="98"/>
    </row>
    <row r="1257" spans="1:10" s="30" customFormat="1" ht="11.25" hidden="1" customHeight="1">
      <c r="A1257" s="524"/>
      <c r="B1257" s="524"/>
      <c r="C1257" s="524"/>
      <c r="D1257" s="197"/>
      <c r="E1257" s="527"/>
      <c r="F1257" s="529"/>
      <c r="G1257" s="529"/>
      <c r="H1257" s="527"/>
      <c r="I1257" s="527"/>
      <c r="J1257" s="98"/>
    </row>
    <row r="1258" spans="1:10" s="30" customFormat="1" ht="15.75" hidden="1" customHeight="1">
      <c r="A1258" s="524" t="s">
        <v>108</v>
      </c>
      <c r="B1258" s="524"/>
      <c r="C1258" s="524"/>
      <c r="D1258" s="197"/>
      <c r="E1258" s="115"/>
      <c r="F1258" s="116"/>
      <c r="G1258" s="116"/>
      <c r="H1258" s="115"/>
      <c r="I1258" s="115"/>
      <c r="J1258" s="98"/>
    </row>
    <row r="1259" spans="1:10" s="30" customFormat="1" ht="17.25" hidden="1" customHeight="1">
      <c r="A1259" s="524" t="s">
        <v>142</v>
      </c>
      <c r="B1259" s="524"/>
      <c r="C1259" s="524"/>
      <c r="D1259" s="194"/>
      <c r="E1259" s="20"/>
      <c r="F1259" s="34"/>
      <c r="G1259" s="117"/>
      <c r="H1259" s="20"/>
      <c r="I1259" s="10"/>
      <c r="J1259" s="98"/>
    </row>
    <row r="1260" spans="1:10" s="30" customFormat="1" ht="23.25" customHeight="1">
      <c r="A1260" s="525" t="s">
        <v>143</v>
      </c>
      <c r="B1260" s="525"/>
      <c r="C1260" s="525"/>
      <c r="D1260" s="195"/>
      <c r="E1260" s="8">
        <f>E1262+E1263</f>
        <v>0</v>
      </c>
      <c r="F1260" s="8">
        <f>F1262+F1263</f>
        <v>0</v>
      </c>
      <c r="G1260" s="8">
        <f>G1262+G1263</f>
        <v>0</v>
      </c>
      <c r="H1260" s="8">
        <f>H1262+H1263</f>
        <v>0</v>
      </c>
      <c r="I1260" s="8">
        <f>I1262+I1263</f>
        <v>0</v>
      </c>
      <c r="J1260" s="98"/>
    </row>
    <row r="1261" spans="1:10" s="30" customFormat="1" ht="18.75" hidden="1" customHeight="1">
      <c r="A1261" s="524" t="s">
        <v>21</v>
      </c>
      <c r="B1261" s="524"/>
      <c r="C1261" s="524"/>
      <c r="D1261" s="194"/>
      <c r="E1261" s="36"/>
      <c r="F1261" s="36"/>
      <c r="G1261" s="36"/>
      <c r="H1261" s="36"/>
      <c r="I1261" s="36"/>
      <c r="J1261" s="98"/>
    </row>
    <row r="1262" spans="1:10" s="30" customFormat="1" ht="21" hidden="1" customHeight="1">
      <c r="A1262" s="524" t="s">
        <v>144</v>
      </c>
      <c r="B1262" s="524"/>
      <c r="C1262" s="524"/>
      <c r="D1262" s="194"/>
      <c r="E1262" s="36"/>
      <c r="F1262" s="36"/>
      <c r="G1262" s="36"/>
      <c r="H1262" s="36"/>
      <c r="I1262" s="36"/>
      <c r="J1262" s="98"/>
    </row>
    <row r="1263" spans="1:10" s="30" customFormat="1" ht="34.5" hidden="1" customHeight="1">
      <c r="A1263" s="524" t="s">
        <v>145</v>
      </c>
      <c r="B1263" s="524"/>
      <c r="C1263" s="524"/>
      <c r="D1263" s="194"/>
      <c r="E1263" s="36"/>
      <c r="F1263" s="36"/>
      <c r="G1263" s="36"/>
      <c r="H1263" s="36"/>
      <c r="I1263" s="36"/>
      <c r="J1263" s="98"/>
    </row>
    <row r="1264" spans="1:10" s="51" customFormat="1" ht="36" customHeight="1">
      <c r="A1264" s="525" t="s">
        <v>146</v>
      </c>
      <c r="B1264" s="525"/>
      <c r="C1264" s="525"/>
      <c r="D1264" s="195"/>
      <c r="E1264" s="52">
        <f>E1266+E1267+E1268+E1269</f>
        <v>30000</v>
      </c>
      <c r="F1264" s="12">
        <f>F1266+F1267+F1268+F1269</f>
        <v>30000</v>
      </c>
      <c r="G1264" s="12">
        <f>G1266+G1267+G1268+G1269</f>
        <v>0</v>
      </c>
      <c r="H1264" s="12">
        <f>H1266+H1267+H1268+H1269</f>
        <v>100000</v>
      </c>
      <c r="I1264" s="12">
        <f>I1266+I1267+I1268+I1269</f>
        <v>100000</v>
      </c>
      <c r="J1264" s="98"/>
    </row>
    <row r="1265" spans="1:10" s="30" customFormat="1">
      <c r="A1265" s="524" t="s">
        <v>21</v>
      </c>
      <c r="B1265" s="524"/>
      <c r="C1265" s="524"/>
      <c r="D1265" s="194"/>
      <c r="E1265" s="38"/>
      <c r="F1265" s="36"/>
      <c r="G1265" s="36"/>
      <c r="H1265" s="36"/>
      <c r="I1265" s="36"/>
      <c r="J1265" s="98"/>
    </row>
    <row r="1266" spans="1:10" s="30" customFormat="1" ht="23.25" customHeight="1">
      <c r="A1266" s="524" t="s">
        <v>147</v>
      </c>
      <c r="B1266" s="524"/>
      <c r="C1266" s="524"/>
      <c r="D1266" s="194" t="s">
        <v>336</v>
      </c>
      <c r="E1266" s="38">
        <f>F1266</f>
        <v>30000</v>
      </c>
      <c r="F1266" s="36">
        <f>100000-70000</f>
        <v>30000</v>
      </c>
      <c r="G1266" s="36"/>
      <c r="H1266" s="13">
        <v>100000</v>
      </c>
      <c r="I1266" s="13">
        <v>100000</v>
      </c>
      <c r="J1266" s="98"/>
    </row>
    <row r="1267" spans="1:10" s="30" customFormat="1" ht="23.25" customHeight="1">
      <c r="A1267" s="524" t="s">
        <v>148</v>
      </c>
      <c r="B1267" s="524"/>
      <c r="C1267" s="524"/>
      <c r="D1267" s="194"/>
      <c r="E1267" s="38"/>
      <c r="F1267" s="36"/>
      <c r="G1267" s="36"/>
      <c r="H1267" s="36"/>
      <c r="I1267" s="39"/>
      <c r="J1267" s="98"/>
    </row>
    <row r="1268" spans="1:10" s="30" customFormat="1" ht="23.25" customHeight="1">
      <c r="A1268" s="524" t="s">
        <v>149</v>
      </c>
      <c r="B1268" s="524"/>
      <c r="C1268" s="524"/>
      <c r="D1268" s="194"/>
      <c r="E1268" s="38"/>
      <c r="F1268" s="36"/>
      <c r="G1268" s="36"/>
      <c r="H1268" s="36"/>
      <c r="I1268" s="39"/>
      <c r="J1268" s="98"/>
    </row>
    <row r="1269" spans="1:10" s="30" customFormat="1" ht="20.25" customHeight="1">
      <c r="A1269" s="524" t="s">
        <v>150</v>
      </c>
      <c r="B1269" s="524"/>
      <c r="C1269" s="524"/>
      <c r="D1269" s="194"/>
      <c r="E1269" s="38"/>
      <c r="F1269" s="35"/>
      <c r="G1269" s="36"/>
      <c r="H1269" s="39"/>
      <c r="I1269" s="39"/>
      <c r="J1269" s="98"/>
    </row>
    <row r="1270" spans="1:10" s="51" customFormat="1" ht="31.5" customHeight="1">
      <c r="A1270" s="525" t="s">
        <v>151</v>
      </c>
      <c r="B1270" s="525"/>
      <c r="C1270" s="525"/>
      <c r="D1270" s="195"/>
      <c r="E1270" s="52"/>
      <c r="F1270" s="41"/>
      <c r="G1270" s="41"/>
      <c r="H1270" s="41"/>
      <c r="I1270" s="55"/>
      <c r="J1270" s="98"/>
    </row>
    <row r="1271" spans="1:10" s="30" customFormat="1" ht="0.75" customHeight="1">
      <c r="A1271" s="524" t="s">
        <v>21</v>
      </c>
      <c r="B1271" s="524"/>
      <c r="C1271" s="524"/>
      <c r="D1271" s="194"/>
      <c r="E1271" s="36"/>
      <c r="F1271" s="36"/>
      <c r="G1271" s="36"/>
      <c r="H1271" s="36"/>
      <c r="I1271" s="36"/>
      <c r="J1271" s="98"/>
    </row>
    <row r="1272" spans="1:10" s="30" customFormat="1" ht="14.25" hidden="1" customHeight="1">
      <c r="A1272" s="524" t="s">
        <v>152</v>
      </c>
      <c r="B1272" s="524"/>
      <c r="C1272" s="524"/>
      <c r="D1272" s="194"/>
      <c r="E1272" s="36"/>
      <c r="F1272" s="36"/>
      <c r="G1272" s="36"/>
      <c r="H1272" s="36"/>
      <c r="I1272" s="36"/>
      <c r="J1272" s="98"/>
    </row>
    <row r="1273" spans="1:10" s="30" customFormat="1" ht="23.25" hidden="1" customHeight="1">
      <c r="A1273" s="524" t="s">
        <v>153</v>
      </c>
      <c r="B1273" s="524"/>
      <c r="C1273" s="524"/>
      <c r="D1273" s="194"/>
      <c r="E1273" s="36"/>
      <c r="F1273" s="36"/>
      <c r="G1273" s="36"/>
      <c r="H1273" s="36"/>
      <c r="I1273" s="36"/>
      <c r="J1273" s="98"/>
    </row>
    <row r="1274" spans="1:10" s="30" customFormat="1" ht="65.25" customHeight="1" thickBot="1">
      <c r="A1274" s="525" t="s">
        <v>154</v>
      </c>
      <c r="B1274" s="525"/>
      <c r="C1274" s="525"/>
      <c r="D1274" s="195"/>
      <c r="E1274" s="55"/>
      <c r="F1274" s="55"/>
      <c r="G1274" s="55"/>
      <c r="H1274" s="55"/>
      <c r="I1274" s="55"/>
      <c r="J1274" s="98"/>
    </row>
    <row r="1275" spans="1:10" s="30" customFormat="1" ht="225" customHeight="1" thickBot="1">
      <c r="A1275" s="539" t="s">
        <v>405</v>
      </c>
      <c r="B1275" s="540"/>
      <c r="C1275" s="541"/>
      <c r="D1275" s="199" t="s">
        <v>545</v>
      </c>
      <c r="E1275" s="112">
        <f>E1276</f>
        <v>70000</v>
      </c>
      <c r="F1275" s="113">
        <f>F1276</f>
        <v>70000</v>
      </c>
      <c r="G1275" s="113">
        <f>G1276</f>
        <v>0</v>
      </c>
      <c r="H1275" s="113">
        <f>H1276</f>
        <v>70000</v>
      </c>
      <c r="I1275" s="114">
        <f>I1276</f>
        <v>70000</v>
      </c>
      <c r="J1275" s="98"/>
    </row>
    <row r="1276" spans="1:10" s="51" customFormat="1" ht="25.5" customHeight="1">
      <c r="A1276" s="533" t="s">
        <v>132</v>
      </c>
      <c r="B1276" s="533"/>
      <c r="C1276" s="533"/>
      <c r="D1276" s="197"/>
      <c r="E1276" s="115">
        <f>E1278+E1283+E1292+E1296+E1306</f>
        <v>70000</v>
      </c>
      <c r="F1276" s="92">
        <f>F1278+F1283+F1292+F1296+F1306</f>
        <v>70000</v>
      </c>
      <c r="G1276" s="92">
        <f>G1278+G1283+G1292+G1296+G1306</f>
        <v>0</v>
      </c>
      <c r="H1276" s="92">
        <f>H1278+H1283+H1292+H1296+H1306</f>
        <v>70000</v>
      </c>
      <c r="I1276" s="92">
        <f>I1278+I1283+I1292+I1296+I1306</f>
        <v>70000</v>
      </c>
    </row>
    <row r="1277" spans="1:10" s="30" customFormat="1" ht="21" customHeight="1">
      <c r="A1277" s="524" t="s">
        <v>98</v>
      </c>
      <c r="B1277" s="524"/>
      <c r="C1277" s="524"/>
      <c r="D1277" s="194"/>
      <c r="E1277" s="20"/>
      <c r="F1277" s="10"/>
      <c r="G1277" s="10"/>
      <c r="H1277" s="10"/>
      <c r="I1277" s="10"/>
    </row>
    <row r="1278" spans="1:10" s="30" customFormat="1" ht="25.5" customHeight="1">
      <c r="A1278" s="525" t="s">
        <v>406</v>
      </c>
      <c r="B1278" s="525"/>
      <c r="C1278" s="525"/>
      <c r="D1278" s="195"/>
      <c r="E1278" s="123">
        <f>E1280+E1281+E1282</f>
        <v>60000</v>
      </c>
      <c r="F1278" s="123">
        <f>F1280+F1281+F1282</f>
        <v>60000</v>
      </c>
      <c r="G1278" s="123">
        <f>G1280+G1281+G1282</f>
        <v>0</v>
      </c>
      <c r="H1278" s="123">
        <f>H1280+H1281+H1282</f>
        <v>60000</v>
      </c>
      <c r="I1278" s="123">
        <f>I1280+I1281+I1282</f>
        <v>60000</v>
      </c>
    </row>
    <row r="1279" spans="1:10" s="30" customFormat="1" ht="18" customHeight="1">
      <c r="A1279" s="524" t="s">
        <v>21</v>
      </c>
      <c r="B1279" s="524"/>
      <c r="C1279" s="524"/>
      <c r="D1279" s="194"/>
      <c r="E1279" s="31"/>
      <c r="F1279" s="32"/>
      <c r="G1279" s="32"/>
      <c r="H1279" s="32"/>
      <c r="I1279" s="32"/>
    </row>
    <row r="1280" spans="1:10" s="30" customFormat="1" ht="15.75" customHeight="1">
      <c r="A1280" s="524" t="s">
        <v>402</v>
      </c>
      <c r="B1280" s="524"/>
      <c r="C1280" s="524"/>
      <c r="D1280" s="194"/>
      <c r="E1280" s="124"/>
      <c r="F1280" s="124"/>
      <c r="G1280" s="124"/>
      <c r="H1280" s="124"/>
      <c r="I1280" s="124"/>
    </row>
    <row r="1281" spans="1:9" s="30" customFormat="1" ht="20.25" customHeight="1">
      <c r="A1281" s="524" t="s">
        <v>407</v>
      </c>
      <c r="B1281" s="524"/>
      <c r="C1281" s="524"/>
      <c r="D1281" s="194" t="s">
        <v>679</v>
      </c>
      <c r="E1281" s="125">
        <f>F1281</f>
        <v>60000</v>
      </c>
      <c r="F1281" s="133">
        <v>60000</v>
      </c>
      <c r="G1281" s="127"/>
      <c r="H1281" s="133">
        <v>60000</v>
      </c>
      <c r="I1281" s="133">
        <v>60000</v>
      </c>
    </row>
    <row r="1282" spans="1:9" s="30" customFormat="1" ht="20.25" customHeight="1">
      <c r="A1282" s="524" t="s">
        <v>408</v>
      </c>
      <c r="B1282" s="524"/>
      <c r="C1282" s="524"/>
      <c r="D1282" s="194"/>
      <c r="E1282" s="126">
        <f>F1282</f>
        <v>0</v>
      </c>
      <c r="F1282" s="128"/>
      <c r="G1282" s="128"/>
      <c r="H1282" s="129"/>
      <c r="I1282" s="126"/>
    </row>
    <row r="1283" spans="1:9" s="30" customFormat="1" ht="19.5" customHeight="1">
      <c r="A1283" s="525" t="s">
        <v>137</v>
      </c>
      <c r="B1283" s="525"/>
      <c r="C1283" s="525"/>
      <c r="D1283" s="195"/>
      <c r="E1283" s="8">
        <f>E1285+E1286+E1287+E1291+E1290</f>
        <v>0</v>
      </c>
      <c r="F1283" s="8">
        <f>F1285+F1286+F1287+F1291+F1290</f>
        <v>0</v>
      </c>
      <c r="G1283" s="8">
        <f>G1285+G1286+G1287+G1291+G1290</f>
        <v>0</v>
      </c>
      <c r="H1283" s="8">
        <f>H1285+H1286+H1287+H1291+H1290</f>
        <v>0</v>
      </c>
      <c r="I1283" s="8">
        <f>I1285+I1286+I1287+I1291+I1290</f>
        <v>0</v>
      </c>
    </row>
    <row r="1284" spans="1:9" s="30" customFormat="1" ht="13.5" hidden="1" customHeight="1">
      <c r="A1284" s="524" t="s">
        <v>21</v>
      </c>
      <c r="B1284" s="524"/>
      <c r="C1284" s="524"/>
      <c r="D1284" s="194"/>
      <c r="E1284" s="20"/>
      <c r="F1284" s="36"/>
      <c r="G1284" s="36"/>
      <c r="H1284" s="13"/>
      <c r="I1284" s="117"/>
    </row>
    <row r="1285" spans="1:9" s="30" customFormat="1" ht="18" hidden="1" customHeight="1">
      <c r="A1285" s="524" t="s">
        <v>138</v>
      </c>
      <c r="B1285" s="524"/>
      <c r="C1285" s="524"/>
      <c r="D1285" s="194"/>
      <c r="E1285" s="20"/>
      <c r="F1285" s="36"/>
      <c r="G1285" s="36"/>
      <c r="H1285" s="13"/>
      <c r="I1285" s="10"/>
    </row>
    <row r="1286" spans="1:9" s="30" customFormat="1" ht="15.75" hidden="1" customHeight="1">
      <c r="A1286" s="524" t="s">
        <v>139</v>
      </c>
      <c r="B1286" s="524"/>
      <c r="C1286" s="524"/>
      <c r="D1286" s="194"/>
      <c r="E1286" s="20"/>
      <c r="F1286" s="36"/>
      <c r="G1286" s="36"/>
      <c r="H1286" s="13"/>
      <c r="I1286" s="10"/>
    </row>
    <row r="1287" spans="1:9" s="30" customFormat="1" ht="16.5" hidden="1" customHeight="1">
      <c r="A1287" s="524" t="s">
        <v>140</v>
      </c>
      <c r="B1287" s="524"/>
      <c r="C1287" s="524"/>
      <c r="D1287" s="194"/>
      <c r="E1287" s="20"/>
      <c r="F1287" s="36"/>
      <c r="G1287" s="36"/>
      <c r="H1287" s="13"/>
      <c r="I1287" s="10"/>
    </row>
    <row r="1288" spans="1:9" s="30" customFormat="1" ht="19.5" hidden="1" customHeight="1">
      <c r="A1288" s="524" t="s">
        <v>141</v>
      </c>
      <c r="B1288" s="524"/>
      <c r="C1288" s="524"/>
      <c r="D1288" s="196"/>
      <c r="E1288" s="526"/>
      <c r="F1288" s="528"/>
      <c r="G1288" s="528"/>
      <c r="H1288" s="526"/>
      <c r="I1288" s="526"/>
    </row>
    <row r="1289" spans="1:9" s="30" customFormat="1" ht="19.5" hidden="1" customHeight="1">
      <c r="A1289" s="524"/>
      <c r="B1289" s="524"/>
      <c r="C1289" s="524"/>
      <c r="D1289" s="197"/>
      <c r="E1289" s="527"/>
      <c r="F1289" s="529"/>
      <c r="G1289" s="529"/>
      <c r="H1289" s="527"/>
      <c r="I1289" s="527"/>
    </row>
    <row r="1290" spans="1:9" s="30" customFormat="1" ht="18" hidden="1" customHeight="1">
      <c r="A1290" s="524" t="s">
        <v>108</v>
      </c>
      <c r="B1290" s="524"/>
      <c r="C1290" s="524"/>
      <c r="D1290" s="197"/>
      <c r="E1290" s="115"/>
      <c r="F1290" s="116"/>
      <c r="G1290" s="116"/>
      <c r="H1290" s="115"/>
      <c r="I1290" s="115"/>
    </row>
    <row r="1291" spans="1:9" s="30" customFormat="1" ht="19.5" hidden="1" customHeight="1">
      <c r="A1291" s="524" t="s">
        <v>142</v>
      </c>
      <c r="B1291" s="524"/>
      <c r="C1291" s="524"/>
      <c r="D1291" s="194"/>
      <c r="E1291" s="20"/>
      <c r="F1291" s="34"/>
      <c r="G1291" s="117"/>
      <c r="H1291" s="20"/>
      <c r="I1291" s="10"/>
    </row>
    <row r="1292" spans="1:9" s="30" customFormat="1" ht="19.5" customHeight="1">
      <c r="A1292" s="525" t="s">
        <v>143</v>
      </c>
      <c r="B1292" s="525"/>
      <c r="C1292" s="525"/>
      <c r="D1292" s="195"/>
      <c r="E1292" s="8">
        <f>E1294+E1295</f>
        <v>0</v>
      </c>
      <c r="F1292" s="8">
        <f>F1294+F1295</f>
        <v>0</v>
      </c>
      <c r="G1292" s="8">
        <f>G1294+G1295</f>
        <v>0</v>
      </c>
      <c r="H1292" s="8">
        <f>H1294+H1295</f>
        <v>0</v>
      </c>
      <c r="I1292" s="8">
        <f>I1294+I1295</f>
        <v>0</v>
      </c>
    </row>
    <row r="1293" spans="1:9" s="30" customFormat="1" ht="26.25" hidden="1" customHeight="1">
      <c r="A1293" s="524" t="s">
        <v>21</v>
      </c>
      <c r="B1293" s="524"/>
      <c r="C1293" s="524"/>
      <c r="D1293" s="194"/>
      <c r="E1293" s="36"/>
      <c r="F1293" s="36"/>
      <c r="G1293" s="36"/>
      <c r="H1293" s="36"/>
      <c r="I1293" s="36"/>
    </row>
    <row r="1294" spans="1:9" s="30" customFormat="1" ht="23.25" hidden="1" customHeight="1">
      <c r="A1294" s="524" t="s">
        <v>144</v>
      </c>
      <c r="B1294" s="524"/>
      <c r="C1294" s="524"/>
      <c r="D1294" s="194"/>
      <c r="E1294" s="36"/>
      <c r="F1294" s="36"/>
      <c r="G1294" s="36"/>
      <c r="H1294" s="36"/>
      <c r="I1294" s="36"/>
    </row>
    <row r="1295" spans="1:9" s="30" customFormat="1" ht="16.5" hidden="1" customHeight="1">
      <c r="A1295" s="524" t="s">
        <v>145</v>
      </c>
      <c r="B1295" s="524"/>
      <c r="C1295" s="524"/>
      <c r="D1295" s="194"/>
      <c r="E1295" s="36"/>
      <c r="F1295" s="36"/>
      <c r="G1295" s="36"/>
      <c r="H1295" s="36"/>
      <c r="I1295" s="36"/>
    </row>
    <row r="1296" spans="1:9" s="30" customFormat="1" ht="33.75" customHeight="1">
      <c r="A1296" s="525" t="s">
        <v>146</v>
      </c>
      <c r="B1296" s="525"/>
      <c r="C1296" s="525"/>
      <c r="D1296" s="195"/>
      <c r="E1296" s="52">
        <f>E1298+E1299+E1300+E1301</f>
        <v>10000</v>
      </c>
      <c r="F1296" s="12">
        <f>F1298+F1299+F1300+F1301</f>
        <v>10000</v>
      </c>
      <c r="G1296" s="12">
        <f>G1298+G1299+G1300+G1301</f>
        <v>0</v>
      </c>
      <c r="H1296" s="12">
        <f>H1298+H1299+H1300+H1301</f>
        <v>10000</v>
      </c>
      <c r="I1296" s="12">
        <f>I1298+I1299+I1300+I1301</f>
        <v>10000</v>
      </c>
    </row>
    <row r="1297" spans="1:10" s="51" customFormat="1" ht="21.75" customHeight="1">
      <c r="A1297" s="524" t="s">
        <v>21</v>
      </c>
      <c r="B1297" s="524"/>
      <c r="C1297" s="524"/>
      <c r="D1297" s="194"/>
      <c r="E1297" s="38"/>
      <c r="F1297" s="36"/>
      <c r="G1297" s="36"/>
      <c r="H1297" s="36"/>
      <c r="I1297" s="36"/>
    </row>
    <row r="1298" spans="1:10" s="30" customFormat="1" ht="24" customHeight="1">
      <c r="A1298" s="524" t="s">
        <v>147</v>
      </c>
      <c r="B1298" s="524"/>
      <c r="C1298" s="524"/>
      <c r="D1298" s="194" t="s">
        <v>377</v>
      </c>
      <c r="E1298" s="38">
        <f>F1298</f>
        <v>10000</v>
      </c>
      <c r="F1298" s="36">
        <v>10000</v>
      </c>
      <c r="G1298" s="36"/>
      <c r="H1298" s="36">
        <v>10000</v>
      </c>
      <c r="I1298" s="36">
        <v>10000</v>
      </c>
    </row>
    <row r="1299" spans="1:10" s="30" customFormat="1" ht="21.75" customHeight="1">
      <c r="A1299" s="524" t="s">
        <v>148</v>
      </c>
      <c r="B1299" s="524"/>
      <c r="C1299" s="524"/>
      <c r="D1299" s="194"/>
      <c r="E1299" s="38"/>
      <c r="F1299" s="36"/>
      <c r="G1299" s="36"/>
      <c r="H1299" s="36"/>
      <c r="I1299" s="39"/>
    </row>
    <row r="1300" spans="1:10" s="30" customFormat="1" ht="13.5" customHeight="1">
      <c r="A1300" s="524" t="s">
        <v>149</v>
      </c>
      <c r="B1300" s="524"/>
      <c r="C1300" s="524"/>
      <c r="D1300" s="194"/>
      <c r="E1300" s="38"/>
      <c r="F1300" s="36"/>
      <c r="G1300" s="36"/>
      <c r="H1300" s="36"/>
      <c r="I1300" s="39"/>
    </row>
    <row r="1301" spans="1:10" s="30" customFormat="1" ht="44.25" customHeight="1">
      <c r="A1301" s="524" t="s">
        <v>150</v>
      </c>
      <c r="B1301" s="524"/>
      <c r="C1301" s="524"/>
      <c r="D1301" s="194"/>
      <c r="E1301" s="38"/>
      <c r="F1301" s="35"/>
      <c r="G1301" s="36"/>
      <c r="H1301" s="39"/>
      <c r="I1301" s="39"/>
    </row>
    <row r="1302" spans="1:10" s="30" customFormat="1" ht="18" customHeight="1">
      <c r="A1302" s="525" t="s">
        <v>151</v>
      </c>
      <c r="B1302" s="525"/>
      <c r="C1302" s="525"/>
      <c r="D1302" s="195"/>
      <c r="E1302" s="52"/>
      <c r="F1302" s="41"/>
      <c r="G1302" s="41"/>
      <c r="H1302" s="41"/>
      <c r="I1302" s="55"/>
    </row>
    <row r="1303" spans="1:10" s="51" customFormat="1" ht="15" customHeight="1">
      <c r="A1303" s="524" t="s">
        <v>21</v>
      </c>
      <c r="B1303" s="524"/>
      <c r="C1303" s="524"/>
      <c r="D1303" s="194"/>
      <c r="E1303" s="36"/>
      <c r="F1303" s="36"/>
      <c r="G1303" s="36"/>
      <c r="H1303" s="36"/>
      <c r="I1303" s="36"/>
    </row>
    <row r="1304" spans="1:10" s="30" customFormat="1" ht="15" customHeight="1">
      <c r="A1304" s="524" t="s">
        <v>152</v>
      </c>
      <c r="B1304" s="524"/>
      <c r="C1304" s="524"/>
      <c r="D1304" s="194"/>
      <c r="E1304" s="36"/>
      <c r="F1304" s="36"/>
      <c r="G1304" s="36"/>
      <c r="H1304" s="36"/>
      <c r="I1304" s="36"/>
    </row>
    <row r="1305" spans="1:10" s="30" customFormat="1" ht="21" customHeight="1">
      <c r="A1305" s="524" t="s">
        <v>153</v>
      </c>
      <c r="B1305" s="524"/>
      <c r="C1305" s="524"/>
      <c r="D1305" s="194"/>
      <c r="E1305" s="36"/>
      <c r="F1305" s="36"/>
      <c r="G1305" s="36"/>
      <c r="H1305" s="36"/>
      <c r="I1305" s="36"/>
    </row>
    <row r="1306" spans="1:10" s="30" customFormat="1" ht="33.75" customHeight="1">
      <c r="A1306" s="525" t="s">
        <v>154</v>
      </c>
      <c r="B1306" s="525"/>
      <c r="C1306" s="525"/>
      <c r="D1306" s="195"/>
      <c r="E1306" s="55"/>
      <c r="F1306" s="55"/>
      <c r="G1306" s="55"/>
      <c r="H1306" s="55"/>
      <c r="I1306" s="55"/>
    </row>
    <row r="1307" spans="1:10" s="30" customFormat="1" ht="1.5" customHeight="1" thickBot="1">
      <c r="A1307" s="542"/>
      <c r="B1307" s="542"/>
      <c r="C1307" s="543"/>
      <c r="D1307" s="207"/>
      <c r="E1307" s="121"/>
      <c r="F1307" s="121"/>
      <c r="G1307" s="121"/>
      <c r="H1307" s="121"/>
      <c r="I1307" s="122"/>
    </row>
    <row r="1308" spans="1:10" s="30" customFormat="1" ht="49.5" customHeight="1" thickBot="1">
      <c r="A1308" s="544" t="s">
        <v>667</v>
      </c>
      <c r="B1308" s="545"/>
      <c r="C1308" s="545"/>
      <c r="D1308" s="205" t="s">
        <v>413</v>
      </c>
      <c r="E1308" s="94">
        <f>E1309</f>
        <v>0</v>
      </c>
      <c r="F1308" s="94">
        <f>F1309</f>
        <v>0</v>
      </c>
      <c r="G1308" s="95"/>
      <c r="H1308" s="94">
        <f>H1309</f>
        <v>0</v>
      </c>
      <c r="I1308" s="96">
        <f>I1309</f>
        <v>70500</v>
      </c>
      <c r="J1308" s="98"/>
    </row>
    <row r="1309" spans="1:10" s="30" customFormat="1" ht="28.5" customHeight="1">
      <c r="A1309" s="533" t="s">
        <v>132</v>
      </c>
      <c r="B1309" s="533"/>
      <c r="C1309" s="533"/>
      <c r="D1309" s="197"/>
      <c r="E1309" s="92">
        <f>E1311+E1316+E1324+E1328+E1338</f>
        <v>0</v>
      </c>
      <c r="F1309" s="92">
        <f>F1311+F1316+F1324+F1328+F1338</f>
        <v>0</v>
      </c>
      <c r="G1309" s="92">
        <f>G1311+G1316+G1324+G1328+G1338</f>
        <v>0</v>
      </c>
      <c r="H1309" s="92">
        <f>H1311+H1316+H1324+H1328+H1338</f>
        <v>0</v>
      </c>
      <c r="I1309" s="92">
        <f>I1311+I1316+I1324+I1328+I1338</f>
        <v>70500</v>
      </c>
      <c r="J1309" s="98"/>
    </row>
    <row r="1310" spans="1:10" s="30" customFormat="1" ht="18.75" customHeight="1">
      <c r="A1310" s="524" t="s">
        <v>98</v>
      </c>
      <c r="B1310" s="524"/>
      <c r="C1310" s="524"/>
      <c r="D1310" s="194"/>
      <c r="E1310" s="10"/>
      <c r="F1310" s="10"/>
      <c r="G1310" s="10"/>
      <c r="H1310" s="10"/>
      <c r="I1310" s="10"/>
      <c r="J1310" s="98"/>
    </row>
    <row r="1311" spans="1:10" s="30" customFormat="1" ht="25.5" customHeight="1">
      <c r="A1311" s="525" t="s">
        <v>133</v>
      </c>
      <c r="B1311" s="525"/>
      <c r="C1311" s="525"/>
      <c r="D1311" s="195"/>
      <c r="E1311" s="12">
        <f>E1313+E1314+E1315</f>
        <v>0</v>
      </c>
      <c r="F1311" s="12">
        <f>F1313+F1314+F1315</f>
        <v>0</v>
      </c>
      <c r="G1311" s="12">
        <f>G1313+G1314+G1315</f>
        <v>0</v>
      </c>
      <c r="H1311" s="12">
        <f>H1313+H1314+H1315</f>
        <v>0</v>
      </c>
      <c r="I1311" s="12">
        <f>I1313+I1314+I1315</f>
        <v>0</v>
      </c>
      <c r="J1311" s="98"/>
    </row>
    <row r="1312" spans="1:10" s="30" customFormat="1" hidden="1">
      <c r="A1312" s="524" t="s">
        <v>21</v>
      </c>
      <c r="B1312" s="524"/>
      <c r="C1312" s="524"/>
      <c r="D1312" s="194"/>
      <c r="E1312" s="31"/>
      <c r="F1312" s="32"/>
      <c r="G1312" s="32"/>
      <c r="H1312" s="32"/>
      <c r="I1312" s="32"/>
      <c r="J1312" s="98"/>
    </row>
    <row r="1313" spans="1:10" s="30" customFormat="1" ht="21" hidden="1" customHeight="1">
      <c r="A1313" s="524" t="s">
        <v>134</v>
      </c>
      <c r="B1313" s="524"/>
      <c r="C1313" s="524"/>
      <c r="D1313" s="194"/>
      <c r="E1313" s="32"/>
      <c r="F1313" s="32"/>
      <c r="G1313" s="32"/>
      <c r="H1313" s="32"/>
      <c r="I1313" s="32"/>
      <c r="J1313" s="98"/>
    </row>
    <row r="1314" spans="1:10" s="30" customFormat="1" ht="15" hidden="1" customHeight="1">
      <c r="A1314" s="524" t="s">
        <v>135</v>
      </c>
      <c r="B1314" s="524"/>
      <c r="C1314" s="524"/>
      <c r="D1314" s="194"/>
      <c r="E1314" s="118"/>
      <c r="F1314" s="117"/>
      <c r="G1314" s="117"/>
      <c r="H1314" s="117"/>
      <c r="I1314" s="117"/>
      <c r="J1314" s="98"/>
    </row>
    <row r="1315" spans="1:10" s="30" customFormat="1" ht="2.25" customHeight="1">
      <c r="A1315" s="524" t="s">
        <v>136</v>
      </c>
      <c r="B1315" s="524"/>
      <c r="C1315" s="524"/>
      <c r="D1315" s="194"/>
      <c r="E1315" s="117"/>
      <c r="F1315" s="36"/>
      <c r="G1315" s="36"/>
      <c r="H1315" s="36"/>
      <c r="I1315" s="117"/>
      <c r="J1315" s="98"/>
    </row>
    <row r="1316" spans="1:10" s="30" customFormat="1" ht="21.75" customHeight="1">
      <c r="A1316" s="525" t="s">
        <v>137</v>
      </c>
      <c r="B1316" s="525"/>
      <c r="C1316" s="525"/>
      <c r="D1316" s="195"/>
      <c r="E1316" s="8">
        <f>E1318+E1319+E1320+E1323+E1322</f>
        <v>0</v>
      </c>
      <c r="F1316" s="8">
        <f>F1318+F1319+F1320+F1323+F1322</f>
        <v>0</v>
      </c>
      <c r="G1316" s="8">
        <f>G1318+G1319+G1320+G1323+G1322</f>
        <v>0</v>
      </c>
      <c r="H1316" s="8">
        <f>H1318+H1319+H1320+H1323+H1322</f>
        <v>0</v>
      </c>
      <c r="I1316" s="8">
        <f>I1318+I1319+I1320+I1323+I1322</f>
        <v>0</v>
      </c>
      <c r="J1316" s="98"/>
    </row>
    <row r="1317" spans="1:10" s="30" customFormat="1" ht="13.5" hidden="1" customHeight="1">
      <c r="A1317" s="524" t="s">
        <v>21</v>
      </c>
      <c r="B1317" s="524"/>
      <c r="C1317" s="524"/>
      <c r="D1317" s="194"/>
      <c r="E1317" s="117"/>
      <c r="F1317" s="36"/>
      <c r="G1317" s="36"/>
      <c r="H1317" s="36"/>
      <c r="I1317" s="117"/>
      <c r="J1317" s="98"/>
    </row>
    <row r="1318" spans="1:10" s="30" customFormat="1" ht="18" hidden="1" customHeight="1">
      <c r="A1318" s="524" t="s">
        <v>138</v>
      </c>
      <c r="B1318" s="524"/>
      <c r="C1318" s="524"/>
      <c r="D1318" s="194"/>
      <c r="E1318" s="118"/>
      <c r="F1318" s="36"/>
      <c r="G1318" s="36"/>
      <c r="H1318" s="36"/>
      <c r="I1318" s="117"/>
      <c r="J1318" s="98"/>
    </row>
    <row r="1319" spans="1:10" s="30" customFormat="1" ht="23.25" hidden="1" customHeight="1">
      <c r="A1319" s="524" t="s">
        <v>139</v>
      </c>
      <c r="B1319" s="524"/>
      <c r="C1319" s="524"/>
      <c r="D1319" s="194"/>
      <c r="E1319" s="117"/>
      <c r="F1319" s="36"/>
      <c r="G1319" s="36"/>
      <c r="H1319" s="36"/>
      <c r="I1319" s="117"/>
      <c r="J1319" s="98"/>
    </row>
    <row r="1320" spans="1:10" s="30" customFormat="1" ht="22.5" hidden="1" customHeight="1">
      <c r="A1320" s="524" t="s">
        <v>140</v>
      </c>
      <c r="B1320" s="524"/>
      <c r="C1320" s="524"/>
      <c r="D1320" s="194"/>
      <c r="E1320" s="118"/>
      <c r="F1320" s="36"/>
      <c r="G1320" s="36"/>
      <c r="H1320" s="36"/>
      <c r="I1320" s="117"/>
      <c r="J1320" s="98"/>
    </row>
    <row r="1321" spans="1:10" s="30" customFormat="1" ht="24" hidden="1" customHeight="1">
      <c r="A1321" s="524" t="s">
        <v>141</v>
      </c>
      <c r="B1321" s="524"/>
      <c r="C1321" s="524"/>
      <c r="D1321" s="194"/>
      <c r="E1321" s="117"/>
      <c r="F1321" s="36"/>
      <c r="G1321" s="36"/>
      <c r="H1321" s="36"/>
      <c r="I1321" s="117"/>
      <c r="J1321" s="98"/>
    </row>
    <row r="1322" spans="1:10" s="30" customFormat="1" ht="24" hidden="1" customHeight="1">
      <c r="A1322" s="524" t="s">
        <v>155</v>
      </c>
      <c r="B1322" s="524"/>
      <c r="C1322" s="524"/>
      <c r="D1322" s="194"/>
      <c r="E1322" s="60"/>
      <c r="F1322" s="58"/>
      <c r="G1322" s="58"/>
      <c r="H1322" s="61"/>
      <c r="I1322" s="62"/>
      <c r="J1322" s="98"/>
    </row>
    <row r="1323" spans="1:10" s="30" customFormat="1" ht="16.5" hidden="1" customHeight="1">
      <c r="A1323" s="524" t="s">
        <v>142</v>
      </c>
      <c r="B1323" s="524"/>
      <c r="C1323" s="524"/>
      <c r="D1323" s="194"/>
      <c r="E1323" s="20"/>
      <c r="F1323" s="34"/>
      <c r="G1323" s="117"/>
      <c r="H1323" s="10"/>
      <c r="I1323" s="10"/>
      <c r="J1323" s="98"/>
    </row>
    <row r="1324" spans="1:10" s="30" customFormat="1" ht="17.25" customHeight="1">
      <c r="A1324" s="525" t="s">
        <v>143</v>
      </c>
      <c r="B1324" s="525"/>
      <c r="C1324" s="525"/>
      <c r="D1324" s="195"/>
      <c r="E1324" s="8">
        <f>E1326+E1327</f>
        <v>0</v>
      </c>
      <c r="F1324" s="8">
        <f>F1326+F1327</f>
        <v>0</v>
      </c>
      <c r="G1324" s="8">
        <f>G1326+G1327</f>
        <v>0</v>
      </c>
      <c r="H1324" s="8">
        <f>H1326+H1327</f>
        <v>0</v>
      </c>
      <c r="I1324" s="8">
        <f>I1326+I1327</f>
        <v>0</v>
      </c>
      <c r="J1324" s="98"/>
    </row>
    <row r="1325" spans="1:10" s="30" customFormat="1" hidden="1">
      <c r="A1325" s="524" t="s">
        <v>21</v>
      </c>
      <c r="B1325" s="524"/>
      <c r="C1325" s="524"/>
      <c r="D1325" s="194"/>
      <c r="E1325" s="36"/>
      <c r="F1325" s="36"/>
      <c r="G1325" s="36"/>
      <c r="H1325" s="36"/>
      <c r="I1325" s="36"/>
      <c r="J1325" s="98"/>
    </row>
    <row r="1326" spans="1:10" s="30" customFormat="1" ht="33" hidden="1" customHeight="1">
      <c r="A1326" s="524" t="s">
        <v>144</v>
      </c>
      <c r="B1326" s="524"/>
      <c r="C1326" s="524"/>
      <c r="D1326" s="194"/>
      <c r="E1326" s="36"/>
      <c r="F1326" s="36"/>
      <c r="G1326" s="36"/>
      <c r="H1326" s="36"/>
      <c r="I1326" s="36"/>
      <c r="J1326" s="98"/>
    </row>
    <row r="1327" spans="1:10" s="30" customFormat="1" ht="41.25" hidden="1" customHeight="1">
      <c r="A1327" s="524" t="s">
        <v>145</v>
      </c>
      <c r="B1327" s="524"/>
      <c r="C1327" s="524"/>
      <c r="D1327" s="194"/>
      <c r="E1327" s="36"/>
      <c r="F1327" s="36"/>
      <c r="G1327" s="36"/>
      <c r="H1327" s="36"/>
      <c r="I1327" s="36"/>
      <c r="J1327" s="98"/>
    </row>
    <row r="1328" spans="1:10" s="30" customFormat="1" ht="24" customHeight="1">
      <c r="A1328" s="525" t="s">
        <v>217</v>
      </c>
      <c r="B1328" s="525"/>
      <c r="C1328" s="525"/>
      <c r="D1328" s="195"/>
      <c r="E1328" s="12">
        <f>E1330+E1331+E1332+E1333</f>
        <v>0</v>
      </c>
      <c r="F1328" s="12">
        <f>F1330+F1331+F1332+F1333</f>
        <v>0</v>
      </c>
      <c r="G1328" s="12">
        <f>G1330+G1331+G1332+G1333</f>
        <v>0</v>
      </c>
      <c r="H1328" s="12">
        <f>H1330+H1331+H1332+H1333</f>
        <v>0</v>
      </c>
      <c r="I1328" s="12">
        <f>I1330+I1331+I1332+I1333</f>
        <v>70500</v>
      </c>
      <c r="J1328" s="98"/>
    </row>
    <row r="1329" spans="1:10" s="30" customFormat="1" hidden="1">
      <c r="A1329" s="524" t="s">
        <v>21</v>
      </c>
      <c r="B1329" s="524"/>
      <c r="C1329" s="524"/>
      <c r="D1329" s="194"/>
      <c r="E1329" s="36"/>
      <c r="F1329" s="36"/>
      <c r="G1329" s="36"/>
      <c r="H1329" s="36"/>
      <c r="I1329" s="36"/>
      <c r="J1329" s="98"/>
    </row>
    <row r="1330" spans="1:10" s="30" customFormat="1" ht="22.5" customHeight="1">
      <c r="A1330" s="524" t="s">
        <v>147</v>
      </c>
      <c r="B1330" s="524"/>
      <c r="C1330" s="524"/>
      <c r="D1330" s="194" t="s">
        <v>436</v>
      </c>
      <c r="E1330" s="39">
        <f>F1330</f>
        <v>0</v>
      </c>
      <c r="F1330" s="35"/>
      <c r="G1330" s="36"/>
      <c r="H1330" s="39"/>
      <c r="I1330" s="39">
        <v>70500</v>
      </c>
      <c r="J1330" s="98"/>
    </row>
    <row r="1331" spans="1:10" s="30" customFormat="1" ht="21.75" customHeight="1">
      <c r="A1331" s="524" t="s">
        <v>148</v>
      </c>
      <c r="B1331" s="524"/>
      <c r="C1331" s="524"/>
      <c r="D1331" s="194"/>
      <c r="E1331" s="36"/>
      <c r="F1331" s="36"/>
      <c r="G1331" s="36"/>
      <c r="H1331" s="36"/>
      <c r="I1331" s="36"/>
      <c r="J1331" s="98"/>
    </row>
    <row r="1332" spans="1:10" s="30" customFormat="1" ht="17.25" customHeight="1">
      <c r="A1332" s="524" t="s">
        <v>149</v>
      </c>
      <c r="B1332" s="524"/>
      <c r="C1332" s="524"/>
      <c r="D1332" s="194"/>
      <c r="E1332" s="36"/>
      <c r="F1332" s="36"/>
      <c r="G1332" s="36"/>
      <c r="H1332" s="36"/>
      <c r="I1332" s="36"/>
      <c r="J1332" s="98"/>
    </row>
    <row r="1333" spans="1:10" s="30" customFormat="1" ht="24.75" customHeight="1">
      <c r="A1333" s="524" t="s">
        <v>150</v>
      </c>
      <c r="B1333" s="524"/>
      <c r="C1333" s="524"/>
      <c r="E1333" s="36">
        <f>F1333</f>
        <v>0</v>
      </c>
      <c r="F1333" s="36"/>
      <c r="G1333" s="36"/>
      <c r="H1333" s="36"/>
      <c r="I1333" s="36"/>
      <c r="J1333" s="98"/>
    </row>
    <row r="1334" spans="1:10" s="30" customFormat="1" ht="31.5" customHeight="1">
      <c r="A1334" s="525" t="s">
        <v>151</v>
      </c>
      <c r="B1334" s="525"/>
      <c r="C1334" s="525"/>
      <c r="D1334" s="195"/>
      <c r="E1334" s="41"/>
      <c r="F1334" s="41"/>
      <c r="G1334" s="41"/>
      <c r="H1334" s="41"/>
      <c r="I1334" s="41"/>
      <c r="J1334" s="98"/>
    </row>
    <row r="1335" spans="1:10" s="30" customFormat="1" hidden="1">
      <c r="A1335" s="524" t="s">
        <v>21</v>
      </c>
      <c r="B1335" s="524"/>
      <c r="C1335" s="524"/>
      <c r="D1335" s="194"/>
      <c r="E1335" s="36"/>
      <c r="F1335" s="36"/>
      <c r="G1335" s="36"/>
      <c r="H1335" s="36"/>
      <c r="I1335" s="36"/>
      <c r="J1335" s="98"/>
    </row>
    <row r="1336" spans="1:10" s="30" customFormat="1" ht="38.25" hidden="1" customHeight="1">
      <c r="A1336" s="524" t="s">
        <v>152</v>
      </c>
      <c r="B1336" s="524"/>
      <c r="C1336" s="524"/>
      <c r="D1336" s="194"/>
      <c r="E1336" s="36"/>
      <c r="F1336" s="36"/>
      <c r="G1336" s="36"/>
      <c r="H1336" s="36"/>
      <c r="I1336" s="36"/>
      <c r="J1336" s="98"/>
    </row>
    <row r="1337" spans="1:10" s="30" customFormat="1" ht="0.75" customHeight="1">
      <c r="A1337" s="524" t="s">
        <v>153</v>
      </c>
      <c r="B1337" s="524"/>
      <c r="C1337" s="524"/>
      <c r="D1337" s="194"/>
      <c r="E1337" s="36"/>
      <c r="F1337" s="36"/>
      <c r="G1337" s="36"/>
      <c r="H1337" s="36"/>
      <c r="I1337" s="36"/>
      <c r="J1337" s="98"/>
    </row>
    <row r="1338" spans="1:10" s="30" customFormat="1" ht="26.25" customHeight="1" thickBot="1">
      <c r="A1338" s="525" t="s">
        <v>154</v>
      </c>
      <c r="B1338" s="525"/>
      <c r="C1338" s="525"/>
      <c r="D1338" s="195"/>
      <c r="E1338" s="41"/>
      <c r="F1338" s="41"/>
      <c r="G1338" s="41"/>
      <c r="H1338" s="41"/>
      <c r="I1338" s="41"/>
      <c r="J1338" s="98"/>
    </row>
    <row r="1339" spans="1:10" s="30" customFormat="1" ht="104.25" customHeight="1" thickBot="1">
      <c r="A1339" s="534" t="s">
        <v>678</v>
      </c>
      <c r="B1339" s="535"/>
      <c r="C1339" s="535"/>
      <c r="D1339" s="413" t="s">
        <v>680</v>
      </c>
      <c r="E1339" s="414">
        <f>E1340</f>
        <v>120</v>
      </c>
      <c r="F1339" s="414">
        <f>F1340</f>
        <v>120</v>
      </c>
      <c r="G1339" s="415"/>
      <c r="H1339" s="414">
        <f>H1340</f>
        <v>0</v>
      </c>
      <c r="I1339" s="416">
        <f>I1340</f>
        <v>0</v>
      </c>
      <c r="J1339" s="98"/>
    </row>
    <row r="1340" spans="1:10" s="30" customFormat="1" ht="28.5" customHeight="1">
      <c r="A1340" s="533" t="s">
        <v>132</v>
      </c>
      <c r="B1340" s="533"/>
      <c r="C1340" s="533"/>
      <c r="D1340" s="197"/>
      <c r="E1340" s="92">
        <f>E1342+E1347+E1355+E1359+E1369</f>
        <v>120</v>
      </c>
      <c r="F1340" s="92">
        <f>F1342+F1347+F1355+F1359+F1369</f>
        <v>120</v>
      </c>
      <c r="G1340" s="92">
        <f>G1342+G1347+G1355+G1359+G1369</f>
        <v>0</v>
      </c>
      <c r="H1340" s="92">
        <f>H1342+H1347+H1355+H1359+H1369</f>
        <v>0</v>
      </c>
      <c r="I1340" s="92"/>
      <c r="J1340" s="98"/>
    </row>
    <row r="1341" spans="1:10" s="30" customFormat="1" ht="18.75" customHeight="1">
      <c r="A1341" s="524" t="s">
        <v>98</v>
      </c>
      <c r="B1341" s="524"/>
      <c r="C1341" s="524"/>
      <c r="D1341" s="194"/>
      <c r="E1341" s="10"/>
      <c r="F1341" s="10"/>
      <c r="G1341" s="10"/>
      <c r="H1341" s="10"/>
      <c r="I1341" s="10"/>
      <c r="J1341" s="98"/>
    </row>
    <row r="1342" spans="1:10" s="30" customFormat="1" ht="24.75" customHeight="1">
      <c r="A1342" s="525" t="s">
        <v>133</v>
      </c>
      <c r="B1342" s="525"/>
      <c r="C1342" s="525"/>
      <c r="D1342" s="195"/>
      <c r="E1342" s="12">
        <f>E1344+E1345+E1346</f>
        <v>0</v>
      </c>
      <c r="F1342" s="12">
        <f>F1344+F1345+F1346</f>
        <v>0</v>
      </c>
      <c r="G1342" s="12">
        <f>G1344+G1345+G1346</f>
        <v>0</v>
      </c>
      <c r="H1342" s="12">
        <f>H1344+H1345+H1346</f>
        <v>0</v>
      </c>
      <c r="I1342" s="12">
        <f>I1344+I1345+I1346</f>
        <v>0</v>
      </c>
      <c r="J1342" s="98"/>
    </row>
    <row r="1343" spans="1:10" s="30" customFormat="1" hidden="1">
      <c r="A1343" s="524" t="s">
        <v>21</v>
      </c>
      <c r="B1343" s="524"/>
      <c r="C1343" s="524"/>
      <c r="D1343" s="194"/>
      <c r="E1343" s="31"/>
      <c r="F1343" s="32"/>
      <c r="G1343" s="32"/>
      <c r="H1343" s="32"/>
      <c r="I1343" s="32"/>
      <c r="J1343" s="98"/>
    </row>
    <row r="1344" spans="1:10" s="30" customFormat="1" ht="21" hidden="1" customHeight="1">
      <c r="A1344" s="524" t="s">
        <v>134</v>
      </c>
      <c r="B1344" s="524"/>
      <c r="C1344" s="524"/>
      <c r="D1344" s="194"/>
      <c r="E1344" s="32"/>
      <c r="F1344" s="32"/>
      <c r="G1344" s="32"/>
      <c r="H1344" s="32"/>
      <c r="I1344" s="32"/>
      <c r="J1344" s="98"/>
    </row>
    <row r="1345" spans="1:10" s="30" customFormat="1" ht="15" hidden="1" customHeight="1">
      <c r="A1345" s="524" t="s">
        <v>135</v>
      </c>
      <c r="B1345" s="524"/>
      <c r="C1345" s="524"/>
      <c r="D1345" s="194"/>
      <c r="E1345" s="403"/>
      <c r="F1345" s="402"/>
      <c r="G1345" s="402"/>
      <c r="H1345" s="402"/>
      <c r="I1345" s="402"/>
      <c r="J1345" s="98"/>
    </row>
    <row r="1346" spans="1:10" s="30" customFormat="1" ht="2.25" hidden="1" customHeight="1">
      <c r="A1346" s="524" t="s">
        <v>136</v>
      </c>
      <c r="B1346" s="524"/>
      <c r="C1346" s="524"/>
      <c r="D1346" s="194"/>
      <c r="E1346" s="402"/>
      <c r="F1346" s="36"/>
      <c r="G1346" s="36"/>
      <c r="H1346" s="36"/>
      <c r="I1346" s="402"/>
      <c r="J1346" s="98"/>
    </row>
    <row r="1347" spans="1:10" s="30" customFormat="1" ht="21.75" customHeight="1">
      <c r="A1347" s="525" t="s">
        <v>137</v>
      </c>
      <c r="B1347" s="525"/>
      <c r="C1347" s="525"/>
      <c r="D1347" s="195"/>
      <c r="E1347" s="8">
        <f>E1349+E1350+E1351+E1354+E1353</f>
        <v>0</v>
      </c>
      <c r="F1347" s="8">
        <f>F1349+F1350+F1351+F1354+F1353</f>
        <v>0</v>
      </c>
      <c r="G1347" s="8">
        <f>G1349+G1350+G1351+G1354+G1353</f>
        <v>0</v>
      </c>
      <c r="H1347" s="8">
        <f>H1349+H1350+H1351+H1354+H1353</f>
        <v>0</v>
      </c>
      <c r="I1347" s="8">
        <f>I1349+I1350+I1351+I1354+I1353</f>
        <v>0</v>
      </c>
      <c r="J1347" s="98"/>
    </row>
    <row r="1348" spans="1:10" s="30" customFormat="1" ht="13.5" hidden="1" customHeight="1">
      <c r="A1348" s="524" t="s">
        <v>21</v>
      </c>
      <c r="B1348" s="524"/>
      <c r="C1348" s="524"/>
      <c r="D1348" s="194"/>
      <c r="E1348" s="402"/>
      <c r="F1348" s="36"/>
      <c r="G1348" s="36"/>
      <c r="H1348" s="36"/>
      <c r="I1348" s="402"/>
      <c r="J1348" s="98"/>
    </row>
    <row r="1349" spans="1:10" s="30" customFormat="1" ht="18" hidden="1" customHeight="1">
      <c r="A1349" s="524" t="s">
        <v>138</v>
      </c>
      <c r="B1349" s="524"/>
      <c r="C1349" s="524"/>
      <c r="D1349" s="194"/>
      <c r="E1349" s="403"/>
      <c r="F1349" s="36"/>
      <c r="G1349" s="36"/>
      <c r="H1349" s="36"/>
      <c r="I1349" s="402"/>
      <c r="J1349" s="98"/>
    </row>
    <row r="1350" spans="1:10" s="30" customFormat="1" ht="23.25" hidden="1" customHeight="1">
      <c r="A1350" s="524" t="s">
        <v>139</v>
      </c>
      <c r="B1350" s="524"/>
      <c r="C1350" s="524"/>
      <c r="D1350" s="194"/>
      <c r="E1350" s="402"/>
      <c r="F1350" s="36"/>
      <c r="G1350" s="36"/>
      <c r="H1350" s="36"/>
      <c r="I1350" s="402"/>
      <c r="J1350" s="98"/>
    </row>
    <row r="1351" spans="1:10" s="30" customFormat="1" ht="22.5" hidden="1" customHeight="1">
      <c r="A1351" s="524" t="s">
        <v>140</v>
      </c>
      <c r="B1351" s="524"/>
      <c r="C1351" s="524"/>
      <c r="D1351" s="194"/>
      <c r="E1351" s="403"/>
      <c r="F1351" s="36"/>
      <c r="G1351" s="36"/>
      <c r="H1351" s="36"/>
      <c r="I1351" s="402"/>
      <c r="J1351" s="98"/>
    </row>
    <row r="1352" spans="1:10" s="30" customFormat="1" ht="24" hidden="1" customHeight="1">
      <c r="A1352" s="524" t="s">
        <v>141</v>
      </c>
      <c r="B1352" s="524"/>
      <c r="C1352" s="524"/>
      <c r="D1352" s="194"/>
      <c r="E1352" s="402"/>
      <c r="F1352" s="36"/>
      <c r="G1352" s="36"/>
      <c r="H1352" s="36"/>
      <c r="I1352" s="402"/>
      <c r="J1352" s="98"/>
    </row>
    <row r="1353" spans="1:10" s="30" customFormat="1" ht="24" hidden="1" customHeight="1">
      <c r="A1353" s="524" t="s">
        <v>155</v>
      </c>
      <c r="B1353" s="524"/>
      <c r="C1353" s="524"/>
      <c r="D1353" s="194"/>
      <c r="E1353" s="60"/>
      <c r="F1353" s="58"/>
      <c r="G1353" s="58"/>
      <c r="H1353" s="61"/>
      <c r="I1353" s="62"/>
      <c r="J1353" s="98"/>
    </row>
    <row r="1354" spans="1:10" s="30" customFormat="1" ht="16.5" hidden="1" customHeight="1">
      <c r="A1354" s="524" t="s">
        <v>142</v>
      </c>
      <c r="B1354" s="524"/>
      <c r="C1354" s="524"/>
      <c r="D1354" s="194"/>
      <c r="E1354" s="20"/>
      <c r="F1354" s="34"/>
      <c r="G1354" s="402"/>
      <c r="H1354" s="10"/>
      <c r="I1354" s="10"/>
      <c r="J1354" s="98"/>
    </row>
    <row r="1355" spans="1:10" s="30" customFormat="1" ht="17.25" customHeight="1">
      <c r="A1355" s="525" t="s">
        <v>143</v>
      </c>
      <c r="B1355" s="525"/>
      <c r="C1355" s="525"/>
      <c r="D1355" s="195"/>
      <c r="E1355" s="8">
        <f>E1357+E1358</f>
        <v>0</v>
      </c>
      <c r="F1355" s="8">
        <f>F1357+F1358</f>
        <v>0</v>
      </c>
      <c r="G1355" s="8">
        <f>G1357+G1358</f>
        <v>0</v>
      </c>
      <c r="H1355" s="8">
        <f>H1357+H1358</f>
        <v>0</v>
      </c>
      <c r="I1355" s="8">
        <f>I1357+I1358</f>
        <v>0</v>
      </c>
      <c r="J1355" s="98"/>
    </row>
    <row r="1356" spans="1:10" s="30" customFormat="1" hidden="1">
      <c r="A1356" s="524" t="s">
        <v>21</v>
      </c>
      <c r="B1356" s="524"/>
      <c r="C1356" s="524"/>
      <c r="D1356" s="194"/>
      <c r="E1356" s="36"/>
      <c r="F1356" s="36"/>
      <c r="G1356" s="36"/>
      <c r="H1356" s="36"/>
      <c r="I1356" s="36"/>
      <c r="J1356" s="98"/>
    </row>
    <row r="1357" spans="1:10" s="30" customFormat="1" ht="33" hidden="1" customHeight="1">
      <c r="A1357" s="524" t="s">
        <v>144</v>
      </c>
      <c r="B1357" s="524"/>
      <c r="C1357" s="524"/>
      <c r="D1357" s="194"/>
      <c r="E1357" s="36"/>
      <c r="F1357" s="36"/>
      <c r="G1357" s="36"/>
      <c r="H1357" s="36"/>
      <c r="I1357" s="36"/>
      <c r="J1357" s="98"/>
    </row>
    <row r="1358" spans="1:10" s="30" customFormat="1" ht="41.25" hidden="1" customHeight="1">
      <c r="A1358" s="524" t="s">
        <v>145</v>
      </c>
      <c r="B1358" s="524"/>
      <c r="C1358" s="524"/>
      <c r="D1358" s="194"/>
      <c r="E1358" s="36"/>
      <c r="F1358" s="36"/>
      <c r="G1358" s="36"/>
      <c r="H1358" s="36"/>
      <c r="I1358" s="36"/>
      <c r="J1358" s="98"/>
    </row>
    <row r="1359" spans="1:10" s="30" customFormat="1" ht="24" customHeight="1">
      <c r="A1359" s="525" t="s">
        <v>217</v>
      </c>
      <c r="B1359" s="525"/>
      <c r="C1359" s="525"/>
      <c r="D1359" s="195"/>
      <c r="E1359" s="12">
        <f>E1361+E1362+E1363+E1364</f>
        <v>120</v>
      </c>
      <c r="F1359" s="12">
        <f>F1361+F1362+F1363+F1364</f>
        <v>120</v>
      </c>
      <c r="G1359" s="12">
        <f>G1361+G1362+G1363+G1364</f>
        <v>0</v>
      </c>
      <c r="H1359" s="12">
        <f>H1361+H1362+H1363+H1364</f>
        <v>0</v>
      </c>
      <c r="I1359" s="12">
        <f>I1361+I1362+I1363+I1364</f>
        <v>0</v>
      </c>
      <c r="J1359" s="98"/>
    </row>
    <row r="1360" spans="1:10" s="30" customFormat="1" hidden="1">
      <c r="A1360" s="524" t="s">
        <v>21</v>
      </c>
      <c r="B1360" s="524"/>
      <c r="C1360" s="524"/>
      <c r="D1360" s="194"/>
      <c r="E1360" s="36"/>
      <c r="F1360" s="36"/>
      <c r="G1360" s="36"/>
      <c r="H1360" s="36"/>
      <c r="I1360" s="36"/>
      <c r="J1360" s="98"/>
    </row>
    <row r="1361" spans="1:10" s="30" customFormat="1" ht="22.5" customHeight="1">
      <c r="A1361" s="524" t="s">
        <v>147</v>
      </c>
      <c r="B1361" s="524"/>
      <c r="C1361" s="524"/>
      <c r="D1361" s="194"/>
      <c r="E1361" s="39">
        <f>F1361</f>
        <v>0</v>
      </c>
      <c r="F1361" s="35"/>
      <c r="G1361" s="36"/>
      <c r="H1361" s="39"/>
      <c r="I1361" s="39"/>
      <c r="J1361" s="98"/>
    </row>
    <row r="1362" spans="1:10" s="30" customFormat="1" ht="21.75" customHeight="1">
      <c r="A1362" s="524" t="s">
        <v>148</v>
      </c>
      <c r="B1362" s="524"/>
      <c r="C1362" s="524"/>
      <c r="D1362" s="194"/>
      <c r="E1362" s="36"/>
      <c r="F1362" s="36"/>
      <c r="G1362" s="36"/>
      <c r="H1362" s="36"/>
      <c r="I1362" s="36"/>
      <c r="J1362" s="98"/>
    </row>
    <row r="1363" spans="1:10" s="30" customFormat="1" ht="17.25" customHeight="1">
      <c r="A1363" s="524" t="s">
        <v>149</v>
      </c>
      <c r="B1363" s="524"/>
      <c r="C1363" s="524"/>
      <c r="D1363" s="194"/>
      <c r="E1363" s="36"/>
      <c r="F1363" s="36"/>
      <c r="G1363" s="36"/>
      <c r="H1363" s="36"/>
      <c r="I1363" s="36"/>
      <c r="J1363" s="98"/>
    </row>
    <row r="1364" spans="1:10" s="30" customFormat="1" ht="24.75" customHeight="1">
      <c r="A1364" s="524" t="s">
        <v>150</v>
      </c>
      <c r="B1364" s="524"/>
      <c r="C1364" s="524"/>
      <c r="D1364" s="412" t="s">
        <v>681</v>
      </c>
      <c r="E1364" s="36">
        <f>F1364</f>
        <v>120</v>
      </c>
      <c r="F1364" s="36">
        <f>80+40</f>
        <v>120</v>
      </c>
      <c r="G1364" s="36"/>
      <c r="H1364" s="36"/>
      <c r="I1364" s="36"/>
      <c r="J1364" s="98"/>
    </row>
    <row r="1365" spans="1:10" s="30" customFormat="1" ht="31.5" customHeight="1">
      <c r="A1365" s="525" t="s">
        <v>151</v>
      </c>
      <c r="B1365" s="525"/>
      <c r="C1365" s="525"/>
      <c r="D1365" s="195"/>
      <c r="E1365" s="41"/>
      <c r="F1365" s="41"/>
      <c r="G1365" s="41"/>
      <c r="H1365" s="41"/>
      <c r="I1365" s="41"/>
      <c r="J1365" s="98"/>
    </row>
    <row r="1366" spans="1:10" s="30" customFormat="1" hidden="1">
      <c r="A1366" s="524" t="s">
        <v>21</v>
      </c>
      <c r="B1366" s="524"/>
      <c r="C1366" s="524"/>
      <c r="D1366" s="194"/>
      <c r="E1366" s="36"/>
      <c r="F1366" s="36"/>
      <c r="G1366" s="36"/>
      <c r="H1366" s="36"/>
      <c r="I1366" s="36"/>
      <c r="J1366" s="98"/>
    </row>
    <row r="1367" spans="1:10" s="30" customFormat="1" ht="38.25" hidden="1" customHeight="1">
      <c r="A1367" s="524" t="s">
        <v>152</v>
      </c>
      <c r="B1367" s="524"/>
      <c r="C1367" s="524"/>
      <c r="D1367" s="194"/>
      <c r="E1367" s="36"/>
      <c r="F1367" s="36"/>
      <c r="G1367" s="36"/>
      <c r="H1367" s="36"/>
      <c r="I1367" s="36"/>
      <c r="J1367" s="98"/>
    </row>
    <row r="1368" spans="1:10" s="30" customFormat="1" ht="0.75" customHeight="1">
      <c r="A1368" s="524" t="s">
        <v>153</v>
      </c>
      <c r="B1368" s="524"/>
      <c r="C1368" s="524"/>
      <c r="D1368" s="194"/>
      <c r="E1368" s="36"/>
      <c r="F1368" s="36"/>
      <c r="G1368" s="36"/>
      <c r="H1368" s="36"/>
      <c r="I1368" s="36"/>
      <c r="J1368" s="98"/>
    </row>
    <row r="1369" spans="1:10" s="30" customFormat="1" ht="26.25" customHeight="1">
      <c r="A1369" s="525" t="s">
        <v>154</v>
      </c>
      <c r="B1369" s="525"/>
      <c r="C1369" s="525"/>
      <c r="D1369" s="195"/>
      <c r="E1369" s="41"/>
      <c r="F1369" s="41"/>
      <c r="G1369" s="41"/>
      <c r="H1369" s="41"/>
      <c r="I1369" s="41"/>
      <c r="J1369" s="98"/>
    </row>
    <row r="1370" spans="1:10" s="30" customFormat="1" ht="26.25" customHeight="1" thickBot="1">
      <c r="A1370" s="130"/>
      <c r="B1370" s="130"/>
      <c r="C1370" s="120"/>
      <c r="D1370" s="200"/>
      <c r="E1370" s="419"/>
      <c r="F1370" s="419"/>
      <c r="G1370" s="419"/>
      <c r="H1370" s="419"/>
      <c r="I1370" s="420"/>
      <c r="J1370" s="98"/>
    </row>
    <row r="1371" spans="1:10" s="30" customFormat="1" ht="98.25" customHeight="1" thickBot="1">
      <c r="A1371" s="534" t="s">
        <v>688</v>
      </c>
      <c r="B1371" s="535"/>
      <c r="C1371" s="535"/>
      <c r="D1371" s="413" t="s">
        <v>689</v>
      </c>
      <c r="E1371" s="414">
        <f>E1372</f>
        <v>540</v>
      </c>
      <c r="F1371" s="414">
        <f>F1372</f>
        <v>540</v>
      </c>
      <c r="G1371" s="415"/>
      <c r="H1371" s="414">
        <f>H1372</f>
        <v>0</v>
      </c>
      <c r="I1371" s="416">
        <f>I1372</f>
        <v>0</v>
      </c>
      <c r="J1371" s="98"/>
    </row>
    <row r="1372" spans="1:10" s="30" customFormat="1" ht="28.5" customHeight="1">
      <c r="A1372" s="533" t="s">
        <v>132</v>
      </c>
      <c r="B1372" s="533"/>
      <c r="C1372" s="533"/>
      <c r="D1372" s="197"/>
      <c r="E1372" s="92">
        <f>E1374+E1379+E1387+E1391+E1401</f>
        <v>540</v>
      </c>
      <c r="F1372" s="92">
        <f>F1374+F1379+F1387+F1391+F1401</f>
        <v>540</v>
      </c>
      <c r="G1372" s="92">
        <f>G1374+G1379+G1387+G1391+G1401</f>
        <v>0</v>
      </c>
      <c r="H1372" s="92">
        <f>H1374+H1379+H1387+H1391+H1401</f>
        <v>0</v>
      </c>
      <c r="I1372" s="92"/>
      <c r="J1372" s="98"/>
    </row>
    <row r="1373" spans="1:10" s="30" customFormat="1" ht="18.75" customHeight="1">
      <c r="A1373" s="524" t="s">
        <v>98</v>
      </c>
      <c r="B1373" s="524"/>
      <c r="C1373" s="524"/>
      <c r="D1373" s="194"/>
      <c r="E1373" s="10"/>
      <c r="F1373" s="10"/>
      <c r="G1373" s="10"/>
      <c r="H1373" s="10"/>
      <c r="I1373" s="10"/>
      <c r="J1373" s="98"/>
    </row>
    <row r="1374" spans="1:10" s="30" customFormat="1" ht="24.75" customHeight="1">
      <c r="A1374" s="525" t="s">
        <v>133</v>
      </c>
      <c r="B1374" s="525"/>
      <c r="C1374" s="525"/>
      <c r="D1374" s="195"/>
      <c r="E1374" s="12">
        <f>E1376+E1377+E1378</f>
        <v>0</v>
      </c>
      <c r="F1374" s="12">
        <f>F1376+F1377+F1378</f>
        <v>0</v>
      </c>
      <c r="G1374" s="12">
        <f>G1376+G1377+G1378</f>
        <v>0</v>
      </c>
      <c r="H1374" s="12">
        <f>H1376+H1377+H1378</f>
        <v>0</v>
      </c>
      <c r="I1374" s="12">
        <f>I1376+I1377+I1378</f>
        <v>0</v>
      </c>
      <c r="J1374" s="98"/>
    </row>
    <row r="1375" spans="1:10" s="30" customFormat="1" hidden="1">
      <c r="A1375" s="524" t="s">
        <v>21</v>
      </c>
      <c r="B1375" s="524"/>
      <c r="C1375" s="524"/>
      <c r="D1375" s="194"/>
      <c r="E1375" s="31"/>
      <c r="F1375" s="32"/>
      <c r="G1375" s="32"/>
      <c r="H1375" s="32"/>
      <c r="I1375" s="32"/>
      <c r="J1375" s="98"/>
    </row>
    <row r="1376" spans="1:10" s="30" customFormat="1" ht="21" hidden="1" customHeight="1">
      <c r="A1376" s="524" t="s">
        <v>134</v>
      </c>
      <c r="B1376" s="524"/>
      <c r="C1376" s="524"/>
      <c r="D1376" s="194"/>
      <c r="E1376" s="32"/>
      <c r="F1376" s="32"/>
      <c r="G1376" s="32"/>
      <c r="H1376" s="32"/>
      <c r="I1376" s="32"/>
      <c r="J1376" s="98"/>
    </row>
    <row r="1377" spans="1:10" s="30" customFormat="1" ht="15" hidden="1" customHeight="1">
      <c r="A1377" s="524" t="s">
        <v>135</v>
      </c>
      <c r="B1377" s="524"/>
      <c r="C1377" s="524"/>
      <c r="D1377" s="194"/>
      <c r="E1377" s="407"/>
      <c r="F1377" s="406"/>
      <c r="G1377" s="406"/>
      <c r="H1377" s="406"/>
      <c r="I1377" s="406"/>
      <c r="J1377" s="98"/>
    </row>
    <row r="1378" spans="1:10" s="30" customFormat="1" ht="2.25" hidden="1" customHeight="1">
      <c r="A1378" s="524" t="s">
        <v>136</v>
      </c>
      <c r="B1378" s="524"/>
      <c r="C1378" s="524"/>
      <c r="D1378" s="194"/>
      <c r="E1378" s="406"/>
      <c r="F1378" s="36"/>
      <c r="G1378" s="36"/>
      <c r="H1378" s="36"/>
      <c r="I1378" s="406"/>
      <c r="J1378" s="98"/>
    </row>
    <row r="1379" spans="1:10" s="30" customFormat="1" ht="21.75" customHeight="1">
      <c r="A1379" s="525" t="s">
        <v>137</v>
      </c>
      <c r="B1379" s="525"/>
      <c r="C1379" s="525"/>
      <c r="D1379" s="195"/>
      <c r="E1379" s="8">
        <f>E1381+E1382+E1383+E1386+E1385</f>
        <v>0</v>
      </c>
      <c r="F1379" s="8">
        <f>F1381+F1382+F1383+F1386+F1385</f>
        <v>0</v>
      </c>
      <c r="G1379" s="8">
        <f>G1381+G1382+G1383+G1386+G1385</f>
        <v>0</v>
      </c>
      <c r="H1379" s="8">
        <f>H1381+H1382+H1383+H1386+H1385</f>
        <v>0</v>
      </c>
      <c r="I1379" s="8">
        <f>I1381+I1382+I1383+I1386+I1385</f>
        <v>0</v>
      </c>
      <c r="J1379" s="98"/>
    </row>
    <row r="1380" spans="1:10" s="30" customFormat="1" ht="13.5" hidden="1" customHeight="1">
      <c r="A1380" s="524" t="s">
        <v>21</v>
      </c>
      <c r="B1380" s="524"/>
      <c r="C1380" s="524"/>
      <c r="D1380" s="194"/>
      <c r="E1380" s="406"/>
      <c r="F1380" s="36"/>
      <c r="G1380" s="36"/>
      <c r="H1380" s="36"/>
      <c r="I1380" s="406"/>
      <c r="J1380" s="98"/>
    </row>
    <row r="1381" spans="1:10" s="30" customFormat="1" ht="18" hidden="1" customHeight="1">
      <c r="A1381" s="524" t="s">
        <v>138</v>
      </c>
      <c r="B1381" s="524"/>
      <c r="C1381" s="524"/>
      <c r="D1381" s="194"/>
      <c r="E1381" s="407"/>
      <c r="F1381" s="36"/>
      <c r="G1381" s="36"/>
      <c r="H1381" s="36"/>
      <c r="I1381" s="406"/>
      <c r="J1381" s="98"/>
    </row>
    <row r="1382" spans="1:10" s="30" customFormat="1" ht="23.25" hidden="1" customHeight="1">
      <c r="A1382" s="524" t="s">
        <v>139</v>
      </c>
      <c r="B1382" s="524"/>
      <c r="C1382" s="524"/>
      <c r="D1382" s="194"/>
      <c r="E1382" s="406"/>
      <c r="F1382" s="36"/>
      <c r="G1382" s="36"/>
      <c r="H1382" s="36"/>
      <c r="I1382" s="406"/>
      <c r="J1382" s="98"/>
    </row>
    <row r="1383" spans="1:10" s="30" customFormat="1" ht="22.5" hidden="1" customHeight="1">
      <c r="A1383" s="524" t="s">
        <v>140</v>
      </c>
      <c r="B1383" s="524"/>
      <c r="C1383" s="524"/>
      <c r="D1383" s="194"/>
      <c r="E1383" s="407"/>
      <c r="F1383" s="36"/>
      <c r="G1383" s="36"/>
      <c r="H1383" s="36"/>
      <c r="I1383" s="406"/>
      <c r="J1383" s="98"/>
    </row>
    <row r="1384" spans="1:10" s="30" customFormat="1" ht="24" hidden="1" customHeight="1">
      <c r="A1384" s="524" t="s">
        <v>141</v>
      </c>
      <c r="B1384" s="524"/>
      <c r="C1384" s="524"/>
      <c r="D1384" s="194"/>
      <c r="E1384" s="406"/>
      <c r="F1384" s="36"/>
      <c r="G1384" s="36"/>
      <c r="H1384" s="36"/>
      <c r="I1384" s="406"/>
      <c r="J1384" s="98"/>
    </row>
    <row r="1385" spans="1:10" s="30" customFormat="1" ht="24" hidden="1" customHeight="1">
      <c r="A1385" s="524" t="s">
        <v>155</v>
      </c>
      <c r="B1385" s="524"/>
      <c r="C1385" s="524"/>
      <c r="D1385" s="194"/>
      <c r="E1385" s="60"/>
      <c r="F1385" s="58"/>
      <c r="G1385" s="58"/>
      <c r="H1385" s="61"/>
      <c r="I1385" s="62"/>
      <c r="J1385" s="98"/>
    </row>
    <row r="1386" spans="1:10" s="30" customFormat="1" ht="16.5" hidden="1" customHeight="1">
      <c r="A1386" s="524" t="s">
        <v>142</v>
      </c>
      <c r="B1386" s="524"/>
      <c r="C1386" s="524"/>
      <c r="D1386" s="194"/>
      <c r="E1386" s="20"/>
      <c r="F1386" s="34"/>
      <c r="G1386" s="406"/>
      <c r="H1386" s="10"/>
      <c r="I1386" s="10"/>
      <c r="J1386" s="98"/>
    </row>
    <row r="1387" spans="1:10" s="30" customFormat="1" ht="17.25" customHeight="1">
      <c r="A1387" s="525" t="s">
        <v>143</v>
      </c>
      <c r="B1387" s="525"/>
      <c r="C1387" s="525"/>
      <c r="D1387" s="195"/>
      <c r="E1387" s="8">
        <f>E1389+E1390</f>
        <v>0</v>
      </c>
      <c r="F1387" s="8">
        <f>F1389+F1390</f>
        <v>0</v>
      </c>
      <c r="G1387" s="8">
        <f>G1389+G1390</f>
        <v>0</v>
      </c>
      <c r="H1387" s="8">
        <f>H1389+H1390</f>
        <v>0</v>
      </c>
      <c r="I1387" s="8">
        <f>I1389+I1390</f>
        <v>0</v>
      </c>
      <c r="J1387" s="98"/>
    </row>
    <row r="1388" spans="1:10" s="30" customFormat="1" hidden="1">
      <c r="A1388" s="524" t="s">
        <v>21</v>
      </c>
      <c r="B1388" s="524"/>
      <c r="C1388" s="524"/>
      <c r="D1388" s="194"/>
      <c r="E1388" s="36"/>
      <c r="F1388" s="36"/>
      <c r="G1388" s="36"/>
      <c r="H1388" s="36"/>
      <c r="I1388" s="36"/>
      <c r="J1388" s="98"/>
    </row>
    <row r="1389" spans="1:10" s="30" customFormat="1" ht="33" hidden="1" customHeight="1">
      <c r="A1389" s="524" t="s">
        <v>144</v>
      </c>
      <c r="B1389" s="524"/>
      <c r="C1389" s="524"/>
      <c r="D1389" s="194"/>
      <c r="E1389" s="36"/>
      <c r="F1389" s="36"/>
      <c r="G1389" s="36"/>
      <c r="H1389" s="36"/>
      <c r="I1389" s="36"/>
      <c r="J1389" s="98"/>
    </row>
    <row r="1390" spans="1:10" s="30" customFormat="1" ht="41.25" hidden="1" customHeight="1">
      <c r="A1390" s="524" t="s">
        <v>145</v>
      </c>
      <c r="B1390" s="524"/>
      <c r="C1390" s="524"/>
      <c r="D1390" s="194"/>
      <c r="E1390" s="36"/>
      <c r="F1390" s="36"/>
      <c r="G1390" s="36"/>
      <c r="H1390" s="36"/>
      <c r="I1390" s="36"/>
      <c r="J1390" s="98"/>
    </row>
    <row r="1391" spans="1:10" s="30" customFormat="1" ht="24" customHeight="1">
      <c r="A1391" s="525" t="s">
        <v>217</v>
      </c>
      <c r="B1391" s="525"/>
      <c r="C1391" s="525"/>
      <c r="D1391" s="195"/>
      <c r="E1391" s="12">
        <f>E1393+E1394+E1395+E1396</f>
        <v>540</v>
      </c>
      <c r="F1391" s="12">
        <f>F1393+F1394+F1395+F1396</f>
        <v>540</v>
      </c>
      <c r="G1391" s="12">
        <f>G1393+G1394+G1395+G1396</f>
        <v>0</v>
      </c>
      <c r="H1391" s="12">
        <f>H1393+H1394+H1395+H1396</f>
        <v>0</v>
      </c>
      <c r="I1391" s="12">
        <f>I1393+I1394+I1395+I1396</f>
        <v>0</v>
      </c>
      <c r="J1391" s="98"/>
    </row>
    <row r="1392" spans="1:10" s="30" customFormat="1" hidden="1">
      <c r="A1392" s="524" t="s">
        <v>21</v>
      </c>
      <c r="B1392" s="524"/>
      <c r="C1392" s="524"/>
      <c r="D1392" s="194"/>
      <c r="E1392" s="36"/>
      <c r="F1392" s="36"/>
      <c r="G1392" s="36"/>
      <c r="H1392" s="36"/>
      <c r="I1392" s="36"/>
      <c r="J1392" s="98"/>
    </row>
    <row r="1393" spans="1:10" s="30" customFormat="1" ht="22.5" customHeight="1">
      <c r="A1393" s="524" t="s">
        <v>147</v>
      </c>
      <c r="B1393" s="524"/>
      <c r="C1393" s="524"/>
      <c r="D1393" s="194"/>
      <c r="E1393" s="39">
        <f>F1393</f>
        <v>0</v>
      </c>
      <c r="F1393" s="35"/>
      <c r="G1393" s="36"/>
      <c r="H1393" s="39"/>
      <c r="I1393" s="39"/>
      <c r="J1393" s="98"/>
    </row>
    <row r="1394" spans="1:10" s="30" customFormat="1" ht="21.75" customHeight="1">
      <c r="A1394" s="524" t="s">
        <v>148</v>
      </c>
      <c r="B1394" s="524"/>
      <c r="C1394" s="524"/>
      <c r="D1394" s="194"/>
      <c r="E1394" s="36"/>
      <c r="F1394" s="36"/>
      <c r="G1394" s="36"/>
      <c r="H1394" s="36"/>
      <c r="I1394" s="36"/>
      <c r="J1394" s="98"/>
    </row>
    <row r="1395" spans="1:10" s="30" customFormat="1" ht="17.25" customHeight="1">
      <c r="A1395" s="524" t="s">
        <v>149</v>
      </c>
      <c r="B1395" s="524"/>
      <c r="C1395" s="524"/>
      <c r="D1395" s="194"/>
      <c r="E1395" s="36"/>
      <c r="F1395" s="36"/>
      <c r="G1395" s="36"/>
      <c r="H1395" s="36"/>
      <c r="I1395" s="36"/>
      <c r="J1395" s="98"/>
    </row>
    <row r="1396" spans="1:10" s="30" customFormat="1" ht="24.75" customHeight="1">
      <c r="A1396" s="524" t="s">
        <v>150</v>
      </c>
      <c r="B1396" s="524"/>
      <c r="C1396" s="524"/>
      <c r="D1396" s="412" t="s">
        <v>690</v>
      </c>
      <c r="E1396" s="36">
        <f>F1396</f>
        <v>540</v>
      </c>
      <c r="F1396" s="36">
        <f>360+180</f>
        <v>540</v>
      </c>
      <c r="G1396" s="36"/>
      <c r="H1396" s="36"/>
      <c r="I1396" s="36"/>
      <c r="J1396" s="98"/>
    </row>
    <row r="1397" spans="1:10" s="30" customFormat="1" ht="31.5" customHeight="1">
      <c r="A1397" s="525" t="s">
        <v>151</v>
      </c>
      <c r="B1397" s="525"/>
      <c r="C1397" s="525"/>
      <c r="D1397" s="195"/>
      <c r="E1397" s="41"/>
      <c r="F1397" s="41"/>
      <c r="G1397" s="41"/>
      <c r="H1397" s="41"/>
      <c r="I1397" s="41"/>
      <c r="J1397" s="98"/>
    </row>
    <row r="1398" spans="1:10" s="30" customFormat="1" hidden="1">
      <c r="A1398" s="524" t="s">
        <v>21</v>
      </c>
      <c r="B1398" s="524"/>
      <c r="C1398" s="524"/>
      <c r="D1398" s="194"/>
      <c r="E1398" s="36"/>
      <c r="F1398" s="36"/>
      <c r="G1398" s="36"/>
      <c r="H1398" s="36"/>
      <c r="I1398" s="36"/>
      <c r="J1398" s="98"/>
    </row>
    <row r="1399" spans="1:10" s="30" customFormat="1" ht="38.25" hidden="1" customHeight="1">
      <c r="A1399" s="524" t="s">
        <v>152</v>
      </c>
      <c r="B1399" s="524"/>
      <c r="C1399" s="524"/>
      <c r="D1399" s="194"/>
      <c r="E1399" s="36"/>
      <c r="F1399" s="36"/>
      <c r="G1399" s="36"/>
      <c r="H1399" s="36"/>
      <c r="I1399" s="36"/>
      <c r="J1399" s="98"/>
    </row>
    <row r="1400" spans="1:10" s="30" customFormat="1" ht="0.75" customHeight="1">
      <c r="A1400" s="524" t="s">
        <v>153</v>
      </c>
      <c r="B1400" s="524"/>
      <c r="C1400" s="524"/>
      <c r="D1400" s="194"/>
      <c r="E1400" s="36"/>
      <c r="F1400" s="36"/>
      <c r="G1400" s="36"/>
      <c r="H1400" s="36"/>
      <c r="I1400" s="36"/>
      <c r="J1400" s="98"/>
    </row>
    <row r="1401" spans="1:10" s="30" customFormat="1" ht="26.25" customHeight="1" thickBot="1">
      <c r="A1401" s="525" t="s">
        <v>154</v>
      </c>
      <c r="B1401" s="525"/>
      <c r="C1401" s="525"/>
      <c r="D1401" s="195"/>
      <c r="E1401" s="41"/>
      <c r="F1401" s="41"/>
      <c r="G1401" s="41"/>
      <c r="H1401" s="41"/>
      <c r="I1401" s="41"/>
      <c r="J1401" s="98"/>
    </row>
    <row r="1402" spans="1:10" s="30" customFormat="1" ht="92.25" customHeight="1" thickBot="1">
      <c r="A1402" s="546" t="s">
        <v>826</v>
      </c>
      <c r="B1402" s="531"/>
      <c r="C1402" s="532"/>
      <c r="D1402" s="199" t="s">
        <v>822</v>
      </c>
      <c r="E1402" s="112">
        <f>E1403</f>
        <v>503499.64999999997</v>
      </c>
      <c r="F1402" s="113">
        <f>F1403</f>
        <v>503499.64999999997</v>
      </c>
      <c r="G1402" s="113">
        <f>G1403</f>
        <v>0</v>
      </c>
      <c r="H1402" s="113">
        <f>H1403</f>
        <v>0</v>
      </c>
      <c r="I1402" s="114">
        <f>I1403</f>
        <v>0</v>
      </c>
      <c r="J1402" s="98"/>
    </row>
    <row r="1403" spans="1:10" s="30" customFormat="1" ht="18.75" hidden="1" customHeight="1">
      <c r="A1403" s="533" t="s">
        <v>132</v>
      </c>
      <c r="B1403" s="533"/>
      <c r="C1403" s="533"/>
      <c r="D1403" s="197"/>
      <c r="E1403" s="136">
        <f>E1405+E1410+E1419+E1423+E1433</f>
        <v>503499.64999999997</v>
      </c>
      <c r="F1403" s="92">
        <f>F1405+F1410+F1419+F1423+F1433</f>
        <v>503499.64999999997</v>
      </c>
      <c r="G1403" s="92">
        <f>G1405+G1410+G1419+G1423+G1433</f>
        <v>0</v>
      </c>
      <c r="H1403" s="92">
        <f>H1405+H1410+H1419+H1423+H1433</f>
        <v>0</v>
      </c>
      <c r="I1403" s="92">
        <f>I1405+I1410+I1419+I1423+I1433</f>
        <v>0</v>
      </c>
      <c r="J1403" s="98"/>
    </row>
    <row r="1404" spans="1:10" s="30" customFormat="1" ht="16.5" hidden="1" customHeight="1">
      <c r="A1404" s="524" t="s">
        <v>98</v>
      </c>
      <c r="B1404" s="524"/>
      <c r="C1404" s="524"/>
      <c r="D1404" s="194"/>
      <c r="E1404" s="20"/>
      <c r="F1404" s="10"/>
      <c r="G1404" s="10"/>
      <c r="H1404" s="10"/>
      <c r="I1404" s="10"/>
      <c r="J1404" s="98"/>
    </row>
    <row r="1405" spans="1:10" s="30" customFormat="1" ht="33" customHeight="1">
      <c r="A1405" s="525" t="s">
        <v>406</v>
      </c>
      <c r="B1405" s="525"/>
      <c r="C1405" s="525"/>
      <c r="D1405" s="195"/>
      <c r="E1405" s="123">
        <f>E1407+E1408+E1409</f>
        <v>503499.64999999997</v>
      </c>
      <c r="F1405" s="123">
        <f>F1407+F1408+F1409</f>
        <v>503499.64999999997</v>
      </c>
      <c r="G1405" s="123">
        <f>G1407+G1408+G1409</f>
        <v>0</v>
      </c>
      <c r="H1405" s="123">
        <f>H1407+H1408+H1409</f>
        <v>0</v>
      </c>
      <c r="I1405" s="123">
        <f>I1407+I1408+I1409</f>
        <v>0</v>
      </c>
      <c r="J1405" s="98"/>
    </row>
    <row r="1406" spans="1:10" s="30" customFormat="1" ht="18.75" hidden="1" customHeight="1">
      <c r="A1406" s="524" t="s">
        <v>21</v>
      </c>
      <c r="B1406" s="524"/>
      <c r="C1406" s="524"/>
      <c r="D1406" s="194"/>
      <c r="E1406" s="31"/>
      <c r="F1406" s="32"/>
      <c r="G1406" s="32"/>
      <c r="H1406" s="32"/>
      <c r="I1406" s="32"/>
      <c r="J1406" s="98"/>
    </row>
    <row r="1407" spans="1:10" s="30" customFormat="1" ht="24" customHeight="1">
      <c r="A1407" s="524" t="s">
        <v>332</v>
      </c>
      <c r="B1407" s="524"/>
      <c r="C1407" s="524"/>
      <c r="D1407" s="194" t="s">
        <v>824</v>
      </c>
      <c r="E1407" s="124">
        <f>F1407</f>
        <v>386712.48</v>
      </c>
      <c r="F1407" s="124">
        <v>386712.48</v>
      </c>
      <c r="G1407" s="124"/>
      <c r="H1407" s="124"/>
      <c r="I1407" s="124"/>
      <c r="J1407" s="98"/>
    </row>
    <row r="1408" spans="1:10" s="30" customFormat="1" ht="30" customHeight="1">
      <c r="A1408" s="524" t="s">
        <v>823</v>
      </c>
      <c r="B1408" s="524"/>
      <c r="C1408" s="524"/>
      <c r="D1408" s="194"/>
      <c r="E1408" s="125"/>
      <c r="F1408" s="133"/>
      <c r="G1408" s="127"/>
      <c r="H1408" s="126"/>
      <c r="I1408" s="126"/>
      <c r="J1408" s="98"/>
    </row>
    <row r="1409" spans="1:10" s="30" customFormat="1" ht="25.5" customHeight="1">
      <c r="A1409" s="524" t="s">
        <v>404</v>
      </c>
      <c r="B1409" s="524"/>
      <c r="C1409" s="524"/>
      <c r="D1409" s="194" t="s">
        <v>825</v>
      </c>
      <c r="E1409" s="126">
        <f>F1409</f>
        <v>116787.17</v>
      </c>
      <c r="F1409" s="128">
        <v>116787.17</v>
      </c>
      <c r="G1409" s="128"/>
      <c r="H1409" s="129"/>
      <c r="I1409" s="126"/>
      <c r="J1409" s="98"/>
    </row>
    <row r="1410" spans="1:10" s="30" customFormat="1" ht="21" customHeight="1">
      <c r="A1410" s="525" t="s">
        <v>137</v>
      </c>
      <c r="B1410" s="525"/>
      <c r="C1410" s="525"/>
      <c r="D1410" s="195"/>
      <c r="E1410" s="8">
        <f>E1412+E1413+E1414+E1418+E1417</f>
        <v>0</v>
      </c>
      <c r="F1410" s="8">
        <f>F1412+F1413+F1414+F1418+F1417</f>
        <v>0</v>
      </c>
      <c r="G1410" s="8">
        <f>G1412+G1413+G1414+G1418+G1417</f>
        <v>0</v>
      </c>
      <c r="H1410" s="8">
        <f>H1412+H1413+H1414+H1418+H1417</f>
        <v>0</v>
      </c>
      <c r="I1410" s="8">
        <f>I1412+I1413+I1414+I1418+I1417</f>
        <v>0</v>
      </c>
      <c r="J1410" s="98"/>
    </row>
    <row r="1411" spans="1:10" s="30" customFormat="1" ht="16.5" hidden="1" customHeight="1">
      <c r="A1411" s="524" t="s">
        <v>21</v>
      </c>
      <c r="B1411" s="524"/>
      <c r="C1411" s="524"/>
      <c r="D1411" s="194"/>
      <c r="E1411" s="20"/>
      <c r="F1411" s="36"/>
      <c r="G1411" s="36"/>
      <c r="H1411" s="13"/>
      <c r="I1411" s="138"/>
      <c r="J1411" s="98"/>
    </row>
    <row r="1412" spans="1:10" s="30" customFormat="1" ht="19.5" hidden="1" customHeight="1">
      <c r="A1412" s="524" t="s">
        <v>138</v>
      </c>
      <c r="B1412" s="524"/>
      <c r="C1412" s="524"/>
      <c r="D1412" s="194"/>
      <c r="E1412" s="20"/>
      <c r="F1412" s="36"/>
      <c r="G1412" s="36"/>
      <c r="H1412" s="13"/>
      <c r="I1412" s="10"/>
      <c r="J1412" s="98"/>
    </row>
    <row r="1413" spans="1:10" s="30" customFormat="1" ht="27" hidden="1" customHeight="1">
      <c r="A1413" s="524" t="s">
        <v>139</v>
      </c>
      <c r="B1413" s="524"/>
      <c r="C1413" s="524"/>
      <c r="D1413" s="194"/>
      <c r="E1413" s="20"/>
      <c r="F1413" s="36"/>
      <c r="G1413" s="36"/>
      <c r="H1413" s="13"/>
      <c r="I1413" s="10"/>
      <c r="J1413" s="98"/>
    </row>
    <row r="1414" spans="1:10" s="30" customFormat="1" ht="29.25" hidden="1" customHeight="1">
      <c r="A1414" s="524" t="s">
        <v>140</v>
      </c>
      <c r="B1414" s="524"/>
      <c r="C1414" s="524"/>
      <c r="D1414" s="194"/>
      <c r="E1414" s="20"/>
      <c r="F1414" s="36"/>
      <c r="G1414" s="36"/>
      <c r="H1414" s="13"/>
      <c r="I1414" s="10"/>
      <c r="J1414" s="98"/>
    </row>
    <row r="1415" spans="1:10" s="30" customFormat="1" ht="15.75" hidden="1" customHeight="1">
      <c r="A1415" s="524" t="s">
        <v>141</v>
      </c>
      <c r="B1415" s="524"/>
      <c r="C1415" s="524"/>
      <c r="D1415" s="196"/>
      <c r="E1415" s="526"/>
      <c r="F1415" s="528"/>
      <c r="G1415" s="528"/>
      <c r="H1415" s="526"/>
      <c r="I1415" s="526"/>
      <c r="J1415" s="98"/>
    </row>
    <row r="1416" spans="1:10" s="30" customFormat="1" ht="14.25" hidden="1" customHeight="1">
      <c r="A1416" s="524"/>
      <c r="B1416" s="524"/>
      <c r="C1416" s="524"/>
      <c r="D1416" s="197"/>
      <c r="E1416" s="527"/>
      <c r="F1416" s="529"/>
      <c r="G1416" s="529"/>
      <c r="H1416" s="527"/>
      <c r="I1416" s="527"/>
      <c r="J1416" s="98"/>
    </row>
    <row r="1417" spans="1:10" s="30" customFormat="1" ht="10.5" hidden="1" customHeight="1">
      <c r="A1417" s="524" t="s">
        <v>108</v>
      </c>
      <c r="B1417" s="524"/>
      <c r="C1417" s="524"/>
      <c r="D1417" s="197"/>
      <c r="E1417" s="136"/>
      <c r="F1417" s="137"/>
      <c r="G1417" s="137"/>
      <c r="H1417" s="136"/>
      <c r="I1417" s="136"/>
      <c r="J1417" s="98"/>
    </row>
    <row r="1418" spans="1:10" s="30" customFormat="1" ht="13.5" hidden="1" customHeight="1">
      <c r="A1418" s="524" t="s">
        <v>142</v>
      </c>
      <c r="B1418" s="524"/>
      <c r="C1418" s="524"/>
      <c r="D1418" s="194"/>
      <c r="E1418" s="20"/>
      <c r="F1418" s="34"/>
      <c r="G1418" s="138"/>
      <c r="H1418" s="20"/>
      <c r="I1418" s="10"/>
      <c r="J1418" s="98"/>
    </row>
    <row r="1419" spans="1:10" s="30" customFormat="1" ht="18" customHeight="1">
      <c r="A1419" s="525" t="s">
        <v>143</v>
      </c>
      <c r="B1419" s="525"/>
      <c r="C1419" s="525"/>
      <c r="D1419" s="195"/>
      <c r="E1419" s="8">
        <f>E1421+E1422</f>
        <v>0</v>
      </c>
      <c r="F1419" s="8">
        <f>F1421+F1422</f>
        <v>0</v>
      </c>
      <c r="G1419" s="8">
        <f>G1421+G1422</f>
        <v>0</v>
      </c>
      <c r="H1419" s="8">
        <f>H1421+H1422</f>
        <v>0</v>
      </c>
      <c r="I1419" s="8">
        <f>I1421+I1422</f>
        <v>0</v>
      </c>
      <c r="J1419" s="98"/>
    </row>
    <row r="1420" spans="1:10" s="30" customFormat="1" ht="19.5" hidden="1" customHeight="1">
      <c r="A1420" s="524" t="s">
        <v>21</v>
      </c>
      <c r="B1420" s="524"/>
      <c r="C1420" s="524"/>
      <c r="D1420" s="194"/>
      <c r="E1420" s="36"/>
      <c r="F1420" s="36"/>
      <c r="G1420" s="36"/>
      <c r="H1420" s="36"/>
      <c r="I1420" s="36"/>
      <c r="J1420" s="98"/>
    </row>
    <row r="1421" spans="1:10" s="30" customFormat="1" ht="15.75" hidden="1" customHeight="1">
      <c r="A1421" s="524" t="s">
        <v>144</v>
      </c>
      <c r="B1421" s="524"/>
      <c r="C1421" s="524"/>
      <c r="D1421" s="194"/>
      <c r="E1421" s="36"/>
      <c r="F1421" s="36"/>
      <c r="G1421" s="36"/>
      <c r="H1421" s="36"/>
      <c r="I1421" s="36"/>
      <c r="J1421" s="98"/>
    </row>
    <row r="1422" spans="1:10" s="30" customFormat="1" ht="28.5" hidden="1" customHeight="1">
      <c r="A1422" s="524" t="s">
        <v>145</v>
      </c>
      <c r="B1422" s="524"/>
      <c r="C1422" s="524"/>
      <c r="D1422" s="194"/>
      <c r="E1422" s="36"/>
      <c r="F1422" s="36"/>
      <c r="G1422" s="36"/>
      <c r="H1422" s="36"/>
      <c r="I1422" s="36"/>
      <c r="J1422" s="98"/>
    </row>
    <row r="1423" spans="1:10" s="30" customFormat="1" ht="16.5" customHeight="1">
      <c r="A1423" s="525" t="s">
        <v>146</v>
      </c>
      <c r="B1423" s="525"/>
      <c r="C1423" s="525"/>
      <c r="D1423" s="195"/>
      <c r="E1423" s="52">
        <f>E1425+E1426+E1427+E1428</f>
        <v>0</v>
      </c>
      <c r="F1423" s="12">
        <f>F1425+F1426+F1427+F1428</f>
        <v>0</v>
      </c>
      <c r="G1423" s="12">
        <f>G1425+G1426+G1427+G1428</f>
        <v>0</v>
      </c>
      <c r="H1423" s="12">
        <f>H1425+H1426+H1427+H1428</f>
        <v>0</v>
      </c>
      <c r="I1423" s="12">
        <f>I1425+I1426+I1427+I1428</f>
        <v>0</v>
      </c>
      <c r="J1423" s="98"/>
    </row>
    <row r="1424" spans="1:10" s="30" customFormat="1" ht="16.5" hidden="1" customHeight="1">
      <c r="A1424" s="524" t="s">
        <v>21</v>
      </c>
      <c r="B1424" s="524"/>
      <c r="C1424" s="524"/>
      <c r="D1424" s="194"/>
      <c r="E1424" s="38"/>
      <c r="F1424" s="36"/>
      <c r="G1424" s="36"/>
      <c r="H1424" s="36"/>
      <c r="I1424" s="36"/>
      <c r="J1424" s="98"/>
    </row>
    <row r="1425" spans="1:10" s="30" customFormat="1" ht="14.25" hidden="1" customHeight="1">
      <c r="A1425" s="524" t="s">
        <v>147</v>
      </c>
      <c r="B1425" s="524"/>
      <c r="C1425" s="524"/>
      <c r="D1425" s="194"/>
      <c r="E1425" s="38"/>
      <c r="F1425" s="36"/>
      <c r="G1425" s="36"/>
      <c r="H1425" s="13"/>
      <c r="I1425" s="39"/>
      <c r="J1425" s="98"/>
    </row>
    <row r="1426" spans="1:10" s="30" customFormat="1" ht="15.75" hidden="1" customHeight="1">
      <c r="A1426" s="524" t="s">
        <v>148</v>
      </c>
      <c r="B1426" s="524"/>
      <c r="C1426" s="524"/>
      <c r="D1426" s="194"/>
      <c r="E1426" s="38"/>
      <c r="F1426" s="36"/>
      <c r="G1426" s="36"/>
      <c r="H1426" s="36"/>
      <c r="I1426" s="39"/>
      <c r="J1426" s="98"/>
    </row>
    <row r="1427" spans="1:10" s="30" customFormat="1" ht="14.25" hidden="1" customHeight="1">
      <c r="A1427" s="524" t="s">
        <v>149</v>
      </c>
      <c r="B1427" s="524"/>
      <c r="C1427" s="524"/>
      <c r="D1427" s="194"/>
      <c r="E1427" s="38"/>
      <c r="F1427" s="36"/>
      <c r="G1427" s="36"/>
      <c r="H1427" s="36"/>
      <c r="I1427" s="39"/>
      <c r="J1427" s="98"/>
    </row>
    <row r="1428" spans="1:10" s="30" customFormat="1" ht="5.25" hidden="1" customHeight="1">
      <c r="A1428" s="524" t="s">
        <v>150</v>
      </c>
      <c r="B1428" s="524"/>
      <c r="C1428" s="524"/>
      <c r="D1428" s="194"/>
      <c r="E1428" s="38"/>
      <c r="F1428" s="35"/>
      <c r="G1428" s="36"/>
      <c r="H1428" s="39"/>
      <c r="I1428" s="39"/>
      <c r="J1428" s="98"/>
    </row>
    <row r="1429" spans="1:10" s="30" customFormat="1" ht="18.75" customHeight="1">
      <c r="A1429" s="525" t="s">
        <v>151</v>
      </c>
      <c r="B1429" s="525"/>
      <c r="C1429" s="525"/>
      <c r="D1429" s="195"/>
      <c r="E1429" s="52"/>
      <c r="F1429" s="41"/>
      <c r="G1429" s="41"/>
      <c r="H1429" s="41"/>
      <c r="I1429" s="55"/>
      <c r="J1429" s="98"/>
    </row>
    <row r="1430" spans="1:10" s="30" customFormat="1" ht="0.75" customHeight="1">
      <c r="A1430" s="524" t="s">
        <v>21</v>
      </c>
      <c r="B1430" s="524"/>
      <c r="C1430" s="524"/>
      <c r="D1430" s="194"/>
      <c r="E1430" s="36"/>
      <c r="F1430" s="36"/>
      <c r="G1430" s="36"/>
      <c r="H1430" s="36"/>
      <c r="I1430" s="36"/>
      <c r="J1430" s="98"/>
    </row>
    <row r="1431" spans="1:10" s="30" customFormat="1" ht="14.25" hidden="1" customHeight="1">
      <c r="A1431" s="524" t="s">
        <v>152</v>
      </c>
      <c r="B1431" s="524"/>
      <c r="C1431" s="524"/>
      <c r="D1431" s="194"/>
      <c r="E1431" s="36"/>
      <c r="F1431" s="36"/>
      <c r="G1431" s="36"/>
      <c r="H1431" s="36"/>
      <c r="I1431" s="36"/>
      <c r="J1431" s="98"/>
    </row>
    <row r="1432" spans="1:10" s="30" customFormat="1" ht="10.5" hidden="1" customHeight="1">
      <c r="A1432" s="524" t="s">
        <v>153</v>
      </c>
      <c r="B1432" s="524"/>
      <c r="C1432" s="524"/>
      <c r="D1432" s="194"/>
      <c r="E1432" s="36"/>
      <c r="F1432" s="36"/>
      <c r="G1432" s="36"/>
      <c r="H1432" s="36"/>
      <c r="I1432" s="36"/>
      <c r="J1432" s="98"/>
    </row>
    <row r="1433" spans="1:10" s="30" customFormat="1" ht="17.25" customHeight="1" thickBot="1">
      <c r="A1433" s="525" t="s">
        <v>154</v>
      </c>
      <c r="B1433" s="525"/>
      <c r="C1433" s="525"/>
      <c r="D1433" s="195"/>
      <c r="E1433" s="55"/>
      <c r="F1433" s="55"/>
      <c r="G1433" s="55"/>
      <c r="H1433" s="55"/>
      <c r="I1433" s="55"/>
      <c r="J1433" s="98"/>
    </row>
    <row r="1434" spans="1:10" s="30" customFormat="1" ht="92.25" customHeight="1" thickBot="1">
      <c r="A1434" s="546" t="s">
        <v>836</v>
      </c>
      <c r="B1434" s="531"/>
      <c r="C1434" s="532"/>
      <c r="D1434" s="199" t="s">
        <v>837</v>
      </c>
      <c r="E1434" s="112">
        <f>E1435</f>
        <v>293295.65999999997</v>
      </c>
      <c r="F1434" s="113">
        <f>F1435</f>
        <v>293295.65999999997</v>
      </c>
      <c r="G1434" s="113">
        <f>G1435</f>
        <v>0</v>
      </c>
      <c r="H1434" s="113">
        <f>H1435</f>
        <v>0</v>
      </c>
      <c r="I1434" s="114">
        <f>I1435</f>
        <v>0</v>
      </c>
      <c r="J1434" s="98"/>
    </row>
    <row r="1435" spans="1:10" s="30" customFormat="1" ht="18.75" hidden="1" customHeight="1">
      <c r="A1435" s="533" t="s">
        <v>132</v>
      </c>
      <c r="B1435" s="533"/>
      <c r="C1435" s="533"/>
      <c r="D1435" s="197"/>
      <c r="E1435" s="502">
        <f>E1437+E1442+E1451+E1455+E1465</f>
        <v>293295.65999999997</v>
      </c>
      <c r="F1435" s="92">
        <f>F1437+F1442+F1451+F1455+F1465</f>
        <v>293295.65999999997</v>
      </c>
      <c r="G1435" s="92">
        <f>G1437+G1442+G1451+G1455+G1465</f>
        <v>0</v>
      </c>
      <c r="H1435" s="92">
        <f>H1437+H1442+H1451+H1455+H1465</f>
        <v>0</v>
      </c>
      <c r="I1435" s="92">
        <f>I1437+I1442+I1451+I1455+I1465</f>
        <v>0</v>
      </c>
      <c r="J1435" s="98"/>
    </row>
    <row r="1436" spans="1:10" s="30" customFormat="1" ht="16.5" hidden="1" customHeight="1">
      <c r="A1436" s="524" t="s">
        <v>98</v>
      </c>
      <c r="B1436" s="524"/>
      <c r="C1436" s="524"/>
      <c r="D1436" s="194"/>
      <c r="E1436" s="20"/>
      <c r="F1436" s="10"/>
      <c r="G1436" s="10"/>
      <c r="H1436" s="10"/>
      <c r="I1436" s="10"/>
      <c r="J1436" s="98"/>
    </row>
    <row r="1437" spans="1:10" s="30" customFormat="1" ht="33" customHeight="1">
      <c r="A1437" s="525" t="s">
        <v>406</v>
      </c>
      <c r="B1437" s="525"/>
      <c r="C1437" s="525"/>
      <c r="D1437" s="195"/>
      <c r="E1437" s="123">
        <f>E1439+E1440+E1441</f>
        <v>0</v>
      </c>
      <c r="F1437" s="123">
        <f>F1439+F1440+F1441</f>
        <v>0</v>
      </c>
      <c r="G1437" s="123">
        <f>G1439+G1440+G1441</f>
        <v>0</v>
      </c>
      <c r="H1437" s="123">
        <f>H1439+H1440+H1441</f>
        <v>0</v>
      </c>
      <c r="I1437" s="123">
        <f>I1439+I1440+I1441</f>
        <v>0</v>
      </c>
      <c r="J1437" s="98"/>
    </row>
    <row r="1438" spans="1:10" s="30" customFormat="1" ht="18.75" hidden="1" customHeight="1">
      <c r="A1438" s="524" t="s">
        <v>21</v>
      </c>
      <c r="B1438" s="524"/>
      <c r="C1438" s="524"/>
      <c r="D1438" s="194"/>
      <c r="E1438" s="31"/>
      <c r="F1438" s="32"/>
      <c r="G1438" s="32"/>
      <c r="H1438" s="32"/>
      <c r="I1438" s="32"/>
      <c r="J1438" s="98"/>
    </row>
    <row r="1439" spans="1:10" s="30" customFormat="1" ht="24" hidden="1" customHeight="1">
      <c r="A1439" s="524" t="s">
        <v>332</v>
      </c>
      <c r="B1439" s="524"/>
      <c r="C1439" s="524"/>
      <c r="D1439" s="194"/>
      <c r="E1439" s="124">
        <f>F1439</f>
        <v>0</v>
      </c>
      <c r="F1439" s="124"/>
      <c r="G1439" s="124"/>
      <c r="H1439" s="124"/>
      <c r="I1439" s="124"/>
      <c r="J1439" s="98"/>
    </row>
    <row r="1440" spans="1:10" s="30" customFormat="1" ht="30" hidden="1" customHeight="1">
      <c r="A1440" s="524" t="s">
        <v>823</v>
      </c>
      <c r="B1440" s="524"/>
      <c r="C1440" s="524"/>
      <c r="D1440" s="194"/>
      <c r="E1440" s="125"/>
      <c r="F1440" s="133"/>
      <c r="G1440" s="127"/>
      <c r="H1440" s="126"/>
      <c r="I1440" s="126"/>
      <c r="J1440" s="98"/>
    </row>
    <row r="1441" spans="1:10" s="30" customFormat="1" ht="25.5" hidden="1" customHeight="1">
      <c r="A1441" s="524" t="s">
        <v>404</v>
      </c>
      <c r="B1441" s="524"/>
      <c r="C1441" s="524"/>
      <c r="D1441" s="194"/>
      <c r="E1441" s="126"/>
      <c r="F1441" s="128"/>
      <c r="G1441" s="128"/>
      <c r="H1441" s="129"/>
      <c r="I1441" s="126"/>
      <c r="J1441" s="98"/>
    </row>
    <row r="1442" spans="1:10" s="30" customFormat="1" ht="21" customHeight="1">
      <c r="A1442" s="525" t="s">
        <v>137</v>
      </c>
      <c r="B1442" s="525"/>
      <c r="C1442" s="525"/>
      <c r="D1442" s="195"/>
      <c r="E1442" s="8">
        <f>E1444+E1445+E1446+E1450+E1449</f>
        <v>0</v>
      </c>
      <c r="F1442" s="8">
        <f>F1444+F1445+F1446+F1450+F1449</f>
        <v>0</v>
      </c>
      <c r="G1442" s="8">
        <f>G1444+G1445+G1446+G1450+G1449</f>
        <v>0</v>
      </c>
      <c r="H1442" s="8">
        <f>H1444+H1445+H1446+H1450+H1449</f>
        <v>0</v>
      </c>
      <c r="I1442" s="8">
        <f>I1444+I1445+I1446+I1450+I1449</f>
        <v>0</v>
      </c>
      <c r="J1442" s="98"/>
    </row>
    <row r="1443" spans="1:10" s="30" customFormat="1" ht="16.5" hidden="1" customHeight="1">
      <c r="A1443" s="524" t="s">
        <v>21</v>
      </c>
      <c r="B1443" s="524"/>
      <c r="C1443" s="524"/>
      <c r="D1443" s="194"/>
      <c r="E1443" s="20"/>
      <c r="F1443" s="36"/>
      <c r="G1443" s="36"/>
      <c r="H1443" s="13"/>
      <c r="I1443" s="504"/>
      <c r="J1443" s="98"/>
    </row>
    <row r="1444" spans="1:10" s="30" customFormat="1" ht="19.5" hidden="1" customHeight="1">
      <c r="A1444" s="524" t="s">
        <v>138</v>
      </c>
      <c r="B1444" s="524"/>
      <c r="C1444" s="524"/>
      <c r="D1444" s="194"/>
      <c r="E1444" s="20"/>
      <c r="F1444" s="36"/>
      <c r="G1444" s="36"/>
      <c r="H1444" s="13"/>
      <c r="I1444" s="10"/>
      <c r="J1444" s="98"/>
    </row>
    <row r="1445" spans="1:10" s="30" customFormat="1" ht="27" hidden="1" customHeight="1">
      <c r="A1445" s="524" t="s">
        <v>139</v>
      </c>
      <c r="B1445" s="524"/>
      <c r="C1445" s="524"/>
      <c r="D1445" s="194"/>
      <c r="E1445" s="20"/>
      <c r="F1445" s="36"/>
      <c r="G1445" s="36"/>
      <c r="H1445" s="13"/>
      <c r="I1445" s="10"/>
      <c r="J1445" s="98"/>
    </row>
    <row r="1446" spans="1:10" s="30" customFormat="1" ht="29.25" hidden="1" customHeight="1">
      <c r="A1446" s="524" t="s">
        <v>140</v>
      </c>
      <c r="B1446" s="524"/>
      <c r="C1446" s="524"/>
      <c r="D1446" s="194"/>
      <c r="E1446" s="20"/>
      <c r="F1446" s="36"/>
      <c r="G1446" s="36"/>
      <c r="H1446" s="13"/>
      <c r="I1446" s="10"/>
      <c r="J1446" s="98"/>
    </row>
    <row r="1447" spans="1:10" s="30" customFormat="1" ht="15.75" hidden="1" customHeight="1">
      <c r="A1447" s="524" t="s">
        <v>141</v>
      </c>
      <c r="B1447" s="524"/>
      <c r="C1447" s="524"/>
      <c r="D1447" s="196"/>
      <c r="E1447" s="526"/>
      <c r="F1447" s="528"/>
      <c r="G1447" s="528"/>
      <c r="H1447" s="526"/>
      <c r="I1447" s="526"/>
      <c r="J1447" s="98"/>
    </row>
    <row r="1448" spans="1:10" s="30" customFormat="1" ht="14.25" hidden="1" customHeight="1">
      <c r="A1448" s="524"/>
      <c r="B1448" s="524"/>
      <c r="C1448" s="524"/>
      <c r="D1448" s="197"/>
      <c r="E1448" s="527"/>
      <c r="F1448" s="529"/>
      <c r="G1448" s="529"/>
      <c r="H1448" s="527"/>
      <c r="I1448" s="527"/>
      <c r="J1448" s="98"/>
    </row>
    <row r="1449" spans="1:10" s="30" customFormat="1" ht="10.5" hidden="1" customHeight="1">
      <c r="A1449" s="524" t="s">
        <v>108</v>
      </c>
      <c r="B1449" s="524"/>
      <c r="C1449" s="524"/>
      <c r="D1449" s="197"/>
      <c r="E1449" s="502"/>
      <c r="F1449" s="503"/>
      <c r="G1449" s="503"/>
      <c r="H1449" s="502"/>
      <c r="I1449" s="502"/>
      <c r="J1449" s="98"/>
    </row>
    <row r="1450" spans="1:10" s="30" customFormat="1" ht="13.5" hidden="1" customHeight="1">
      <c r="A1450" s="524" t="s">
        <v>142</v>
      </c>
      <c r="B1450" s="524"/>
      <c r="C1450" s="524"/>
      <c r="D1450" s="194"/>
      <c r="E1450" s="20"/>
      <c r="F1450" s="34"/>
      <c r="G1450" s="504"/>
      <c r="H1450" s="20"/>
      <c r="I1450" s="10"/>
      <c r="J1450" s="98"/>
    </row>
    <row r="1451" spans="1:10" s="30" customFormat="1" ht="18" customHeight="1">
      <c r="A1451" s="525" t="s">
        <v>143</v>
      </c>
      <c r="B1451" s="525"/>
      <c r="C1451" s="525"/>
      <c r="D1451" s="195"/>
      <c r="E1451" s="8">
        <f>E1453+E1454</f>
        <v>0</v>
      </c>
      <c r="F1451" s="8">
        <f>F1453+F1454</f>
        <v>0</v>
      </c>
      <c r="G1451" s="8">
        <f>G1453+G1454</f>
        <v>0</v>
      </c>
      <c r="H1451" s="8">
        <f>H1453+H1454</f>
        <v>0</v>
      </c>
      <c r="I1451" s="8">
        <f>I1453+I1454</f>
        <v>0</v>
      </c>
      <c r="J1451" s="98"/>
    </row>
    <row r="1452" spans="1:10" s="30" customFormat="1" ht="19.5" hidden="1" customHeight="1">
      <c r="A1452" s="524" t="s">
        <v>21</v>
      </c>
      <c r="B1452" s="524"/>
      <c r="C1452" s="524"/>
      <c r="D1452" s="194"/>
      <c r="E1452" s="36"/>
      <c r="F1452" s="36"/>
      <c r="G1452" s="36"/>
      <c r="H1452" s="36"/>
      <c r="I1452" s="36"/>
      <c r="J1452" s="98"/>
    </row>
    <row r="1453" spans="1:10" s="30" customFormat="1" ht="15.75" hidden="1" customHeight="1">
      <c r="A1453" s="524" t="s">
        <v>144</v>
      </c>
      <c r="B1453" s="524"/>
      <c r="C1453" s="524"/>
      <c r="D1453" s="194"/>
      <c r="E1453" s="36"/>
      <c r="F1453" s="36"/>
      <c r="G1453" s="36"/>
      <c r="H1453" s="36"/>
      <c r="I1453" s="36"/>
      <c r="J1453" s="98"/>
    </row>
    <row r="1454" spans="1:10" s="30" customFormat="1" ht="24.75" hidden="1" customHeight="1">
      <c r="A1454" s="524" t="s">
        <v>145</v>
      </c>
      <c r="B1454" s="524"/>
      <c r="C1454" s="524"/>
      <c r="D1454" s="194"/>
      <c r="E1454" s="36"/>
      <c r="F1454" s="36"/>
      <c r="G1454" s="36"/>
      <c r="H1454" s="36"/>
      <c r="I1454" s="36"/>
      <c r="J1454" s="98"/>
    </row>
    <row r="1455" spans="1:10" s="30" customFormat="1" ht="16.5" customHeight="1">
      <c r="A1455" s="525" t="s">
        <v>146</v>
      </c>
      <c r="B1455" s="525"/>
      <c r="C1455" s="525"/>
      <c r="D1455" s="195"/>
      <c r="E1455" s="52">
        <f>E1457+E1458+E1459+E1460</f>
        <v>0</v>
      </c>
      <c r="F1455" s="12">
        <f>F1457+F1458+F1459+F1460</f>
        <v>0</v>
      </c>
      <c r="G1455" s="12">
        <f>G1457+G1458+G1459+G1460</f>
        <v>0</v>
      </c>
      <c r="H1455" s="12">
        <f>H1457+H1458+H1459+H1460</f>
        <v>0</v>
      </c>
      <c r="I1455" s="12">
        <f>I1457+I1458+I1459+I1460</f>
        <v>0</v>
      </c>
      <c r="J1455" s="98"/>
    </row>
    <row r="1456" spans="1:10" s="30" customFormat="1" ht="16.5" hidden="1" customHeight="1">
      <c r="A1456" s="524" t="s">
        <v>21</v>
      </c>
      <c r="B1456" s="524"/>
      <c r="C1456" s="524"/>
      <c r="D1456" s="194"/>
      <c r="E1456" s="38"/>
      <c r="F1456" s="36"/>
      <c r="G1456" s="36"/>
      <c r="H1456" s="36"/>
      <c r="I1456" s="36"/>
      <c r="J1456" s="98"/>
    </row>
    <row r="1457" spans="1:10" s="30" customFormat="1" ht="21" customHeight="1">
      <c r="A1457" s="524" t="s">
        <v>147</v>
      </c>
      <c r="B1457" s="524"/>
      <c r="C1457" s="524"/>
      <c r="D1457" s="194"/>
      <c r="E1457" s="36">
        <f>F1457</f>
        <v>0</v>
      </c>
      <c r="F1457" s="36"/>
      <c r="G1457" s="36"/>
      <c r="H1457" s="13"/>
      <c r="I1457" s="39"/>
      <c r="J1457" s="98"/>
    </row>
    <row r="1458" spans="1:10" s="30" customFormat="1" ht="21.75" customHeight="1">
      <c r="A1458" s="524" t="s">
        <v>148</v>
      </c>
      <c r="B1458" s="524"/>
      <c r="C1458" s="524"/>
      <c r="D1458" s="194"/>
      <c r="E1458" s="38"/>
      <c r="F1458" s="36"/>
      <c r="G1458" s="36"/>
      <c r="H1458" s="36"/>
      <c r="I1458" s="39"/>
      <c r="J1458" s="98"/>
    </row>
    <row r="1459" spans="1:10" s="30" customFormat="1" ht="23.25" customHeight="1">
      <c r="A1459" s="524" t="s">
        <v>149</v>
      </c>
      <c r="B1459" s="524"/>
      <c r="C1459" s="524"/>
      <c r="D1459" s="194"/>
      <c r="E1459" s="38"/>
      <c r="F1459" s="36"/>
      <c r="G1459" s="36"/>
      <c r="H1459" s="36"/>
      <c r="I1459" s="39"/>
      <c r="J1459" s="98"/>
    </row>
    <row r="1460" spans="1:10" s="30" customFormat="1" ht="19.5" customHeight="1">
      <c r="A1460" s="524" t="s">
        <v>150</v>
      </c>
      <c r="B1460" s="524"/>
      <c r="C1460" s="524"/>
      <c r="D1460" s="194"/>
      <c r="E1460" s="38"/>
      <c r="F1460" s="35"/>
      <c r="G1460" s="36"/>
      <c r="H1460" s="39"/>
      <c r="I1460" s="39"/>
      <c r="J1460" s="98"/>
    </row>
    <row r="1461" spans="1:10" s="30" customFormat="1" ht="18.75" customHeight="1">
      <c r="A1461" s="525" t="s">
        <v>151</v>
      </c>
      <c r="B1461" s="525"/>
      <c r="C1461" s="525"/>
      <c r="D1461" s="195"/>
      <c r="E1461" s="52"/>
      <c r="F1461" s="41"/>
      <c r="G1461" s="41"/>
      <c r="H1461" s="41"/>
      <c r="I1461" s="55"/>
      <c r="J1461" s="98"/>
    </row>
    <row r="1462" spans="1:10" s="30" customFormat="1" ht="0.75" customHeight="1">
      <c r="A1462" s="524" t="s">
        <v>21</v>
      </c>
      <c r="B1462" s="524"/>
      <c r="C1462" s="524"/>
      <c r="D1462" s="194"/>
      <c r="E1462" s="36"/>
      <c r="F1462" s="36"/>
      <c r="G1462" s="36"/>
      <c r="H1462" s="36"/>
      <c r="I1462" s="36"/>
      <c r="J1462" s="98"/>
    </row>
    <row r="1463" spans="1:10" s="30" customFormat="1" ht="14.25" hidden="1" customHeight="1">
      <c r="A1463" s="524" t="s">
        <v>152</v>
      </c>
      <c r="B1463" s="524"/>
      <c r="C1463" s="524"/>
      <c r="D1463" s="194"/>
      <c r="E1463" s="36"/>
      <c r="F1463" s="36"/>
      <c r="G1463" s="36"/>
      <c r="H1463" s="36"/>
      <c r="I1463" s="36"/>
      <c r="J1463" s="98"/>
    </row>
    <row r="1464" spans="1:10" s="30" customFormat="1" ht="10.5" hidden="1" customHeight="1">
      <c r="A1464" s="524" t="s">
        <v>153</v>
      </c>
      <c r="B1464" s="524"/>
      <c r="C1464" s="524"/>
      <c r="D1464" s="194"/>
      <c r="E1464" s="36"/>
      <c r="F1464" s="36"/>
      <c r="G1464" s="36"/>
      <c r="H1464" s="36"/>
      <c r="I1464" s="36"/>
      <c r="J1464" s="98"/>
    </row>
    <row r="1465" spans="1:10" s="30" customFormat="1" ht="17.25" customHeight="1" thickBot="1">
      <c r="A1465" s="525" t="s">
        <v>154</v>
      </c>
      <c r="B1465" s="525"/>
      <c r="C1465" s="525"/>
      <c r="D1465" s="195" t="s">
        <v>838</v>
      </c>
      <c r="E1465" s="55">
        <f>F1465</f>
        <v>293295.65999999997</v>
      </c>
      <c r="F1465" s="55">
        <v>293295.65999999997</v>
      </c>
      <c r="G1465" s="55"/>
      <c r="H1465" s="55"/>
      <c r="I1465" s="55"/>
      <c r="J1465" s="98"/>
    </row>
    <row r="1466" spans="1:10" s="30" customFormat="1" ht="92.25" customHeight="1" thickBot="1">
      <c r="A1466" s="546" t="s">
        <v>848</v>
      </c>
      <c r="B1466" s="531"/>
      <c r="C1466" s="532"/>
      <c r="D1466" s="199" t="s">
        <v>847</v>
      </c>
      <c r="E1466" s="112">
        <f>E1467</f>
        <v>18400</v>
      </c>
      <c r="F1466" s="113">
        <f>F1467</f>
        <v>18400</v>
      </c>
      <c r="G1466" s="113">
        <f>G1467</f>
        <v>0</v>
      </c>
      <c r="H1466" s="113">
        <f>H1467</f>
        <v>0</v>
      </c>
      <c r="I1466" s="114">
        <f>I1467</f>
        <v>0</v>
      </c>
      <c r="J1466" s="98"/>
    </row>
    <row r="1467" spans="1:10" s="30" customFormat="1" ht="18.75" hidden="1" customHeight="1">
      <c r="A1467" s="533" t="s">
        <v>132</v>
      </c>
      <c r="B1467" s="533"/>
      <c r="C1467" s="533"/>
      <c r="D1467" s="197"/>
      <c r="E1467" s="506">
        <f>E1469+E1474+E1483+E1487+E1497</f>
        <v>18400</v>
      </c>
      <c r="F1467" s="92">
        <f>F1469+F1474+F1483+F1487+F1497</f>
        <v>18400</v>
      </c>
      <c r="G1467" s="92">
        <f>G1469+G1474+G1483+G1487+G1497</f>
        <v>0</v>
      </c>
      <c r="H1467" s="92">
        <f>H1469+H1474+H1483+H1487+H1497</f>
        <v>0</v>
      </c>
      <c r="I1467" s="92">
        <f>I1469+I1474+I1483+I1487+I1497</f>
        <v>0</v>
      </c>
      <c r="J1467" s="98"/>
    </row>
    <row r="1468" spans="1:10" s="30" customFormat="1" ht="16.5" hidden="1" customHeight="1">
      <c r="A1468" s="524" t="s">
        <v>98</v>
      </c>
      <c r="B1468" s="524"/>
      <c r="C1468" s="524"/>
      <c r="D1468" s="194"/>
      <c r="E1468" s="20"/>
      <c r="F1468" s="10"/>
      <c r="G1468" s="10"/>
      <c r="H1468" s="10"/>
      <c r="I1468" s="10"/>
      <c r="J1468" s="98"/>
    </row>
    <row r="1469" spans="1:10" s="30" customFormat="1" ht="33" customHeight="1">
      <c r="A1469" s="525" t="s">
        <v>406</v>
      </c>
      <c r="B1469" s="525"/>
      <c r="C1469" s="525"/>
      <c r="D1469" s="195"/>
      <c r="E1469" s="123">
        <f>E1471+E1472+E1473</f>
        <v>0</v>
      </c>
      <c r="F1469" s="123">
        <f>F1471+F1472+F1473</f>
        <v>0</v>
      </c>
      <c r="G1469" s="123">
        <f>G1471+G1472+G1473</f>
        <v>0</v>
      </c>
      <c r="H1469" s="123">
        <f>H1471+H1472+H1473</f>
        <v>0</v>
      </c>
      <c r="I1469" s="123">
        <f>I1471+I1472+I1473</f>
        <v>0</v>
      </c>
      <c r="J1469" s="98"/>
    </row>
    <row r="1470" spans="1:10" s="30" customFormat="1" ht="18.75" hidden="1" customHeight="1">
      <c r="A1470" s="524" t="s">
        <v>21</v>
      </c>
      <c r="B1470" s="524"/>
      <c r="C1470" s="524"/>
      <c r="D1470" s="194"/>
      <c r="E1470" s="31"/>
      <c r="F1470" s="32"/>
      <c r="G1470" s="32"/>
      <c r="H1470" s="32"/>
      <c r="I1470" s="32"/>
      <c r="J1470" s="98"/>
    </row>
    <row r="1471" spans="1:10" s="30" customFormat="1" ht="24" hidden="1" customHeight="1">
      <c r="A1471" s="524" t="s">
        <v>332</v>
      </c>
      <c r="B1471" s="524"/>
      <c r="C1471" s="524"/>
      <c r="D1471" s="194"/>
      <c r="E1471" s="124">
        <f>F1471</f>
        <v>0</v>
      </c>
      <c r="F1471" s="124"/>
      <c r="G1471" s="124"/>
      <c r="H1471" s="124"/>
      <c r="I1471" s="124"/>
      <c r="J1471" s="98"/>
    </row>
    <row r="1472" spans="1:10" s="30" customFormat="1" ht="30" hidden="1" customHeight="1">
      <c r="A1472" s="524" t="s">
        <v>823</v>
      </c>
      <c r="B1472" s="524"/>
      <c r="C1472" s="524"/>
      <c r="D1472" s="194"/>
      <c r="E1472" s="125"/>
      <c r="F1472" s="133"/>
      <c r="G1472" s="127"/>
      <c r="H1472" s="126"/>
      <c r="I1472" s="126"/>
      <c r="J1472" s="98"/>
    </row>
    <row r="1473" spans="1:10" s="30" customFormat="1" ht="25.5" hidden="1" customHeight="1">
      <c r="A1473" s="524" t="s">
        <v>404</v>
      </c>
      <c r="B1473" s="524"/>
      <c r="C1473" s="524"/>
      <c r="D1473" s="194"/>
      <c r="E1473" s="126"/>
      <c r="F1473" s="128"/>
      <c r="G1473" s="128"/>
      <c r="H1473" s="129"/>
      <c r="I1473" s="126"/>
      <c r="J1473" s="98"/>
    </row>
    <row r="1474" spans="1:10" s="30" customFormat="1" ht="21" customHeight="1">
      <c r="A1474" s="525" t="s">
        <v>137</v>
      </c>
      <c r="B1474" s="525"/>
      <c r="C1474" s="525"/>
      <c r="D1474" s="195"/>
      <c r="E1474" s="8">
        <f>E1476+E1477+E1478+E1482+E1481</f>
        <v>0</v>
      </c>
      <c r="F1474" s="8">
        <f>F1476+F1477+F1478+F1482+F1481</f>
        <v>0</v>
      </c>
      <c r="G1474" s="8">
        <f>G1476+G1477+G1478+G1482+G1481</f>
        <v>0</v>
      </c>
      <c r="H1474" s="8">
        <f>H1476+H1477+H1478+H1482+H1481</f>
        <v>0</v>
      </c>
      <c r="I1474" s="8">
        <f>I1476+I1477+I1478+I1482+I1481</f>
        <v>0</v>
      </c>
      <c r="J1474" s="98"/>
    </row>
    <row r="1475" spans="1:10" s="30" customFormat="1" ht="16.5" hidden="1" customHeight="1">
      <c r="A1475" s="524" t="s">
        <v>21</v>
      </c>
      <c r="B1475" s="524"/>
      <c r="C1475" s="524"/>
      <c r="D1475" s="194"/>
      <c r="E1475" s="20"/>
      <c r="F1475" s="36"/>
      <c r="G1475" s="36"/>
      <c r="H1475" s="13"/>
      <c r="I1475" s="511"/>
      <c r="J1475" s="98"/>
    </row>
    <row r="1476" spans="1:10" s="30" customFormat="1" ht="19.5" hidden="1" customHeight="1">
      <c r="A1476" s="524" t="s">
        <v>138</v>
      </c>
      <c r="B1476" s="524"/>
      <c r="C1476" s="524"/>
      <c r="D1476" s="194"/>
      <c r="E1476" s="20"/>
      <c r="F1476" s="36"/>
      <c r="G1476" s="36"/>
      <c r="H1476" s="13"/>
      <c r="I1476" s="10"/>
      <c r="J1476" s="98"/>
    </row>
    <row r="1477" spans="1:10" s="30" customFormat="1" ht="27" hidden="1" customHeight="1">
      <c r="A1477" s="524" t="s">
        <v>139</v>
      </c>
      <c r="B1477" s="524"/>
      <c r="C1477" s="524"/>
      <c r="D1477" s="194"/>
      <c r="E1477" s="20"/>
      <c r="F1477" s="36"/>
      <c r="G1477" s="36"/>
      <c r="H1477" s="13"/>
      <c r="I1477" s="10"/>
      <c r="J1477" s="98"/>
    </row>
    <row r="1478" spans="1:10" s="30" customFormat="1" ht="29.25" hidden="1" customHeight="1">
      <c r="A1478" s="524" t="s">
        <v>140</v>
      </c>
      <c r="B1478" s="524"/>
      <c r="C1478" s="524"/>
      <c r="D1478" s="194"/>
      <c r="E1478" s="20"/>
      <c r="F1478" s="36"/>
      <c r="G1478" s="36"/>
      <c r="H1478" s="13"/>
      <c r="I1478" s="10"/>
      <c r="J1478" s="98"/>
    </row>
    <row r="1479" spans="1:10" s="30" customFormat="1" ht="12" customHeight="1">
      <c r="A1479" s="524" t="s">
        <v>141</v>
      </c>
      <c r="B1479" s="524"/>
      <c r="C1479" s="524"/>
      <c r="D1479" s="196"/>
      <c r="E1479" s="526"/>
      <c r="F1479" s="528"/>
      <c r="G1479" s="528"/>
      <c r="H1479" s="526"/>
      <c r="I1479" s="526"/>
      <c r="J1479" s="98"/>
    </row>
    <row r="1480" spans="1:10" s="30" customFormat="1" ht="21" customHeight="1">
      <c r="A1480" s="524"/>
      <c r="B1480" s="524"/>
      <c r="C1480" s="524"/>
      <c r="D1480" s="197"/>
      <c r="E1480" s="527"/>
      <c r="F1480" s="529"/>
      <c r="G1480" s="529"/>
      <c r="H1480" s="527"/>
      <c r="I1480" s="527"/>
      <c r="J1480" s="98"/>
    </row>
    <row r="1481" spans="1:10" s="30" customFormat="1" ht="23.25" customHeight="1">
      <c r="A1481" s="524" t="s">
        <v>108</v>
      </c>
      <c r="B1481" s="524"/>
      <c r="C1481" s="524"/>
      <c r="D1481" s="197"/>
      <c r="E1481" s="506"/>
      <c r="F1481" s="507"/>
      <c r="G1481" s="507"/>
      <c r="H1481" s="506"/>
      <c r="I1481" s="506"/>
      <c r="J1481" s="98"/>
    </row>
    <row r="1482" spans="1:10" s="30" customFormat="1" ht="21" customHeight="1">
      <c r="A1482" s="524" t="s">
        <v>142</v>
      </c>
      <c r="B1482" s="524"/>
      <c r="C1482" s="524"/>
      <c r="D1482" s="194"/>
      <c r="E1482" s="20"/>
      <c r="F1482" s="34"/>
      <c r="G1482" s="511"/>
      <c r="H1482" s="20"/>
      <c r="I1482" s="10"/>
      <c r="J1482" s="98"/>
    </row>
    <row r="1483" spans="1:10" s="30" customFormat="1" ht="18" customHeight="1">
      <c r="A1483" s="525" t="s">
        <v>143</v>
      </c>
      <c r="B1483" s="525"/>
      <c r="C1483" s="525"/>
      <c r="D1483" s="195"/>
      <c r="E1483" s="8">
        <f>E1485+E1486</f>
        <v>0</v>
      </c>
      <c r="F1483" s="8">
        <f>F1485+F1486</f>
        <v>0</v>
      </c>
      <c r="G1483" s="8">
        <f>G1485+G1486</f>
        <v>0</v>
      </c>
      <c r="H1483" s="8">
        <f>H1485+H1486</f>
        <v>0</v>
      </c>
      <c r="I1483" s="8">
        <f>I1485+I1486</f>
        <v>0</v>
      </c>
      <c r="J1483" s="98"/>
    </row>
    <row r="1484" spans="1:10" s="30" customFormat="1" ht="19.5" hidden="1" customHeight="1">
      <c r="A1484" s="524" t="s">
        <v>21</v>
      </c>
      <c r="B1484" s="524"/>
      <c r="C1484" s="524"/>
      <c r="D1484" s="194"/>
      <c r="E1484" s="36"/>
      <c r="F1484" s="36"/>
      <c r="G1484" s="36"/>
      <c r="H1484" s="36"/>
      <c r="I1484" s="36"/>
      <c r="J1484" s="98"/>
    </row>
    <row r="1485" spans="1:10" s="30" customFormat="1" ht="15.75" hidden="1" customHeight="1">
      <c r="A1485" s="524" t="s">
        <v>144</v>
      </c>
      <c r="B1485" s="524"/>
      <c r="C1485" s="524"/>
      <c r="D1485" s="194"/>
      <c r="E1485" s="36"/>
      <c r="F1485" s="36"/>
      <c r="G1485" s="36"/>
      <c r="H1485" s="36"/>
      <c r="I1485" s="36"/>
      <c r="J1485" s="98"/>
    </row>
    <row r="1486" spans="1:10" s="30" customFormat="1" ht="24.75" hidden="1" customHeight="1">
      <c r="A1486" s="524" t="s">
        <v>145</v>
      </c>
      <c r="B1486" s="524"/>
      <c r="C1486" s="524"/>
      <c r="D1486" s="194"/>
      <c r="E1486" s="36"/>
      <c r="F1486" s="36"/>
      <c r="G1486" s="36"/>
      <c r="H1486" s="36"/>
      <c r="I1486" s="36"/>
      <c r="J1486" s="98"/>
    </row>
    <row r="1487" spans="1:10" s="30" customFormat="1" ht="16.5" customHeight="1">
      <c r="A1487" s="525" t="s">
        <v>146</v>
      </c>
      <c r="B1487" s="525"/>
      <c r="C1487" s="525"/>
      <c r="D1487" s="195"/>
      <c r="E1487" s="52">
        <f>E1489+E1490+E1491+E1492</f>
        <v>18400</v>
      </c>
      <c r="F1487" s="12">
        <f>F1489+F1490+F1491+F1492</f>
        <v>18400</v>
      </c>
      <c r="G1487" s="12">
        <f>G1489+G1490+G1491+G1492</f>
        <v>0</v>
      </c>
      <c r="H1487" s="12">
        <f>H1489+H1490+H1491+H1492</f>
        <v>0</v>
      </c>
      <c r="I1487" s="12">
        <f>I1489+I1490+I1491+I1492</f>
        <v>0</v>
      </c>
      <c r="J1487" s="98"/>
    </row>
    <row r="1488" spans="1:10" s="30" customFormat="1" ht="16.5" hidden="1" customHeight="1">
      <c r="A1488" s="524" t="s">
        <v>21</v>
      </c>
      <c r="B1488" s="524"/>
      <c r="C1488" s="524"/>
      <c r="D1488" s="194"/>
      <c r="E1488" s="38"/>
      <c r="F1488" s="36"/>
      <c r="G1488" s="36"/>
      <c r="H1488" s="36"/>
      <c r="I1488" s="36"/>
      <c r="J1488" s="98"/>
    </row>
    <row r="1489" spans="1:10" s="30" customFormat="1" ht="21" customHeight="1">
      <c r="A1489" s="524" t="s">
        <v>147</v>
      </c>
      <c r="B1489" s="524"/>
      <c r="C1489" s="524"/>
      <c r="D1489" s="194" t="s">
        <v>849</v>
      </c>
      <c r="E1489" s="36">
        <f>F1489</f>
        <v>18400</v>
      </c>
      <c r="F1489" s="36">
        <v>18400</v>
      </c>
      <c r="G1489" s="36"/>
      <c r="H1489" s="13"/>
      <c r="I1489" s="39"/>
      <c r="J1489" s="98"/>
    </row>
    <row r="1490" spans="1:10" s="30" customFormat="1" ht="21.75" customHeight="1">
      <c r="A1490" s="524" t="s">
        <v>148</v>
      </c>
      <c r="B1490" s="524"/>
      <c r="C1490" s="524"/>
      <c r="D1490" s="194"/>
      <c r="E1490" s="38"/>
      <c r="F1490" s="36"/>
      <c r="G1490" s="36"/>
      <c r="H1490" s="36"/>
      <c r="I1490" s="39"/>
      <c r="J1490" s="98"/>
    </row>
    <row r="1491" spans="1:10" s="30" customFormat="1" ht="23.25" customHeight="1">
      <c r="A1491" s="524" t="s">
        <v>149</v>
      </c>
      <c r="B1491" s="524"/>
      <c r="C1491" s="524"/>
      <c r="D1491" s="194"/>
      <c r="E1491" s="38"/>
      <c r="F1491" s="36"/>
      <c r="G1491" s="36"/>
      <c r="H1491" s="36"/>
      <c r="I1491" s="39"/>
      <c r="J1491" s="98"/>
    </row>
    <row r="1492" spans="1:10" s="30" customFormat="1" ht="19.5" customHeight="1">
      <c r="A1492" s="524" t="s">
        <v>150</v>
      </c>
      <c r="B1492" s="524"/>
      <c r="C1492" s="524"/>
      <c r="D1492" s="194"/>
      <c r="E1492" s="38"/>
      <c r="F1492" s="35"/>
      <c r="G1492" s="36"/>
      <c r="H1492" s="39"/>
      <c r="I1492" s="39"/>
      <c r="J1492" s="98"/>
    </row>
    <row r="1493" spans="1:10" s="30" customFormat="1" ht="18.75" customHeight="1">
      <c r="A1493" s="525" t="s">
        <v>151</v>
      </c>
      <c r="B1493" s="525"/>
      <c r="C1493" s="525"/>
      <c r="D1493" s="195"/>
      <c r="E1493" s="52"/>
      <c r="F1493" s="41"/>
      <c r="G1493" s="41"/>
      <c r="H1493" s="41"/>
      <c r="I1493" s="55"/>
      <c r="J1493" s="98"/>
    </row>
    <row r="1494" spans="1:10" s="30" customFormat="1" ht="0.75" customHeight="1">
      <c r="A1494" s="524" t="s">
        <v>21</v>
      </c>
      <c r="B1494" s="524"/>
      <c r="C1494" s="524"/>
      <c r="D1494" s="194"/>
      <c r="E1494" s="36"/>
      <c r="F1494" s="36"/>
      <c r="G1494" s="36"/>
      <c r="H1494" s="36"/>
      <c r="I1494" s="36"/>
      <c r="J1494" s="98"/>
    </row>
    <row r="1495" spans="1:10" s="30" customFormat="1" ht="14.25" hidden="1" customHeight="1">
      <c r="A1495" s="524" t="s">
        <v>152</v>
      </c>
      <c r="B1495" s="524"/>
      <c r="C1495" s="524"/>
      <c r="D1495" s="194"/>
      <c r="E1495" s="36"/>
      <c r="F1495" s="36"/>
      <c r="G1495" s="36"/>
      <c r="H1495" s="36"/>
      <c r="I1495" s="36"/>
      <c r="J1495" s="98"/>
    </row>
    <row r="1496" spans="1:10" s="30" customFormat="1" ht="10.5" hidden="1" customHeight="1">
      <c r="A1496" s="524" t="s">
        <v>153</v>
      </c>
      <c r="B1496" s="524"/>
      <c r="C1496" s="524"/>
      <c r="D1496" s="194"/>
      <c r="E1496" s="36"/>
      <c r="F1496" s="36"/>
      <c r="G1496" s="36"/>
      <c r="H1496" s="36"/>
      <c r="I1496" s="36"/>
      <c r="J1496" s="98"/>
    </row>
    <row r="1497" spans="1:10" s="30" customFormat="1" ht="17.25" customHeight="1" thickBot="1">
      <c r="A1497" s="525" t="s">
        <v>154</v>
      </c>
      <c r="B1497" s="525"/>
      <c r="C1497" s="525"/>
      <c r="D1497" s="195"/>
      <c r="E1497" s="55"/>
      <c r="F1497" s="55"/>
      <c r="G1497" s="55"/>
      <c r="H1497" s="55"/>
      <c r="I1497" s="55"/>
      <c r="J1497" s="98"/>
    </row>
    <row r="1498" spans="1:10" s="30" customFormat="1" ht="92.25" customHeight="1" thickBot="1">
      <c r="A1498" s="546" t="s">
        <v>848</v>
      </c>
      <c r="B1498" s="531"/>
      <c r="C1498" s="532"/>
      <c r="D1498" s="199" t="s">
        <v>858</v>
      </c>
      <c r="E1498" s="112">
        <f>E1499</f>
        <v>255000</v>
      </c>
      <c r="F1498" s="113">
        <f>F1499</f>
        <v>255000</v>
      </c>
      <c r="G1498" s="113">
        <f>G1499</f>
        <v>0</v>
      </c>
      <c r="H1498" s="113">
        <f>H1499</f>
        <v>0</v>
      </c>
      <c r="I1498" s="114">
        <f>I1499</f>
        <v>0</v>
      </c>
      <c r="J1498" s="98"/>
    </row>
    <row r="1499" spans="1:10" s="30" customFormat="1" ht="18.75" hidden="1" customHeight="1">
      <c r="A1499" s="533" t="s">
        <v>132</v>
      </c>
      <c r="B1499" s="533"/>
      <c r="C1499" s="533"/>
      <c r="D1499" s="197"/>
      <c r="E1499" s="515">
        <f>E1501+E1506+E1515+E1519+E1529</f>
        <v>255000</v>
      </c>
      <c r="F1499" s="92">
        <f>F1501+F1506+F1515+F1519+F1529</f>
        <v>255000</v>
      </c>
      <c r="G1499" s="92">
        <f>G1501+G1506+G1515+G1519+G1529</f>
        <v>0</v>
      </c>
      <c r="H1499" s="92">
        <f>H1501+H1506+H1515+H1519+H1529</f>
        <v>0</v>
      </c>
      <c r="I1499" s="92">
        <f>I1501+I1506+I1515+I1519+I1529</f>
        <v>0</v>
      </c>
      <c r="J1499" s="98"/>
    </row>
    <row r="1500" spans="1:10" s="30" customFormat="1" ht="16.5" hidden="1" customHeight="1">
      <c r="A1500" s="524" t="s">
        <v>98</v>
      </c>
      <c r="B1500" s="524"/>
      <c r="C1500" s="524"/>
      <c r="D1500" s="194"/>
      <c r="E1500" s="20"/>
      <c r="F1500" s="10"/>
      <c r="G1500" s="10"/>
      <c r="H1500" s="10"/>
      <c r="I1500" s="10"/>
      <c r="J1500" s="98"/>
    </row>
    <row r="1501" spans="1:10" s="30" customFormat="1" ht="33" customHeight="1">
      <c r="A1501" s="525" t="s">
        <v>406</v>
      </c>
      <c r="B1501" s="525"/>
      <c r="C1501" s="525"/>
      <c r="D1501" s="195"/>
      <c r="E1501" s="123">
        <f>E1503+E1504+E1505</f>
        <v>0</v>
      </c>
      <c r="F1501" s="123">
        <f>F1503+F1504+F1505</f>
        <v>0</v>
      </c>
      <c r="G1501" s="123">
        <f>G1503+G1504+G1505</f>
        <v>0</v>
      </c>
      <c r="H1501" s="123">
        <f>H1503+H1504+H1505</f>
        <v>0</v>
      </c>
      <c r="I1501" s="123">
        <f>I1503+I1504+I1505</f>
        <v>0</v>
      </c>
      <c r="J1501" s="98"/>
    </row>
    <row r="1502" spans="1:10" s="30" customFormat="1" ht="18.75" hidden="1" customHeight="1">
      <c r="A1502" s="524" t="s">
        <v>21</v>
      </c>
      <c r="B1502" s="524"/>
      <c r="C1502" s="524"/>
      <c r="D1502" s="194"/>
      <c r="E1502" s="31"/>
      <c r="F1502" s="32"/>
      <c r="G1502" s="32"/>
      <c r="H1502" s="32"/>
      <c r="I1502" s="32"/>
      <c r="J1502" s="98"/>
    </row>
    <row r="1503" spans="1:10" s="30" customFormat="1" ht="24" hidden="1" customHeight="1">
      <c r="A1503" s="524" t="s">
        <v>332</v>
      </c>
      <c r="B1503" s="524"/>
      <c r="C1503" s="524"/>
      <c r="D1503" s="194"/>
      <c r="E1503" s="124">
        <f>F1503</f>
        <v>0</v>
      </c>
      <c r="F1503" s="124"/>
      <c r="G1503" s="124"/>
      <c r="H1503" s="124"/>
      <c r="I1503" s="124"/>
      <c r="J1503" s="98"/>
    </row>
    <row r="1504" spans="1:10" s="30" customFormat="1" ht="30" hidden="1" customHeight="1">
      <c r="A1504" s="524" t="s">
        <v>823</v>
      </c>
      <c r="B1504" s="524"/>
      <c r="C1504" s="524"/>
      <c r="D1504" s="194"/>
      <c r="E1504" s="125"/>
      <c r="F1504" s="133"/>
      <c r="G1504" s="127"/>
      <c r="H1504" s="126"/>
      <c r="I1504" s="126"/>
      <c r="J1504" s="98"/>
    </row>
    <row r="1505" spans="1:10" s="30" customFormat="1" ht="25.5" hidden="1" customHeight="1">
      <c r="A1505" s="524" t="s">
        <v>404</v>
      </c>
      <c r="B1505" s="524"/>
      <c r="C1505" s="524"/>
      <c r="D1505" s="194"/>
      <c r="E1505" s="126"/>
      <c r="F1505" s="128"/>
      <c r="G1505" s="128"/>
      <c r="H1505" s="129"/>
      <c r="I1505" s="126"/>
      <c r="J1505" s="98"/>
    </row>
    <row r="1506" spans="1:10" s="30" customFormat="1" ht="21" customHeight="1">
      <c r="A1506" s="525" t="s">
        <v>137</v>
      </c>
      <c r="B1506" s="525"/>
      <c r="C1506" s="525"/>
      <c r="D1506" s="195"/>
      <c r="E1506" s="8">
        <f>E1508+E1509+E1510+E1514+E1513</f>
        <v>255000</v>
      </c>
      <c r="F1506" s="8">
        <f>F1508+F1509+F1510+F1514+F1513</f>
        <v>255000</v>
      </c>
      <c r="G1506" s="8">
        <f>G1508+G1509+G1510+G1514+G1513</f>
        <v>0</v>
      </c>
      <c r="H1506" s="8">
        <f>H1508+H1509+H1510+H1514+H1513</f>
        <v>0</v>
      </c>
      <c r="I1506" s="8">
        <f>I1508+I1509+I1510+I1514+I1513</f>
        <v>0</v>
      </c>
      <c r="J1506" s="98"/>
    </row>
    <row r="1507" spans="1:10" s="30" customFormat="1" ht="16.5" hidden="1" customHeight="1">
      <c r="A1507" s="524" t="s">
        <v>21</v>
      </c>
      <c r="B1507" s="524"/>
      <c r="C1507" s="524"/>
      <c r="D1507" s="194"/>
      <c r="E1507" s="20"/>
      <c r="F1507" s="36"/>
      <c r="G1507" s="36"/>
      <c r="H1507" s="13"/>
      <c r="I1507" s="520"/>
      <c r="J1507" s="98"/>
    </row>
    <row r="1508" spans="1:10" s="30" customFormat="1" ht="19.5" hidden="1" customHeight="1">
      <c r="A1508" s="524" t="s">
        <v>138</v>
      </c>
      <c r="B1508" s="524"/>
      <c r="C1508" s="524"/>
      <c r="D1508" s="194"/>
      <c r="E1508" s="20"/>
      <c r="F1508" s="36"/>
      <c r="G1508" s="36"/>
      <c r="H1508" s="13"/>
      <c r="I1508" s="10"/>
      <c r="J1508" s="98"/>
    </row>
    <row r="1509" spans="1:10" s="30" customFormat="1" ht="27" hidden="1" customHeight="1">
      <c r="A1509" s="524" t="s">
        <v>139</v>
      </c>
      <c r="B1509" s="524"/>
      <c r="C1509" s="524"/>
      <c r="D1509" s="194"/>
      <c r="E1509" s="20"/>
      <c r="F1509" s="36"/>
      <c r="G1509" s="36"/>
      <c r="H1509" s="13"/>
      <c r="I1509" s="10"/>
      <c r="J1509" s="98"/>
    </row>
    <row r="1510" spans="1:10" s="30" customFormat="1" ht="29.25" hidden="1" customHeight="1">
      <c r="A1510" s="524" t="s">
        <v>140</v>
      </c>
      <c r="B1510" s="524"/>
      <c r="C1510" s="524"/>
      <c r="D1510" s="194"/>
      <c r="E1510" s="20"/>
      <c r="F1510" s="36"/>
      <c r="G1510" s="36"/>
      <c r="H1510" s="13"/>
      <c r="I1510" s="10"/>
      <c r="J1510" s="98"/>
    </row>
    <row r="1511" spans="1:10" s="30" customFormat="1" ht="12" customHeight="1">
      <c r="A1511" s="524" t="s">
        <v>141</v>
      </c>
      <c r="B1511" s="524"/>
      <c r="C1511" s="524"/>
      <c r="D1511" s="196"/>
      <c r="E1511" s="526"/>
      <c r="F1511" s="528"/>
      <c r="G1511" s="528"/>
      <c r="H1511" s="526"/>
      <c r="I1511" s="526"/>
      <c r="J1511" s="98"/>
    </row>
    <row r="1512" spans="1:10" s="30" customFormat="1" ht="21" customHeight="1">
      <c r="A1512" s="524"/>
      <c r="B1512" s="524"/>
      <c r="C1512" s="524"/>
      <c r="D1512" s="197"/>
      <c r="E1512" s="527"/>
      <c r="F1512" s="529"/>
      <c r="G1512" s="529"/>
      <c r="H1512" s="527"/>
      <c r="I1512" s="527"/>
      <c r="J1512" s="98"/>
    </row>
    <row r="1513" spans="1:10" s="30" customFormat="1" ht="23.25" customHeight="1">
      <c r="A1513" s="524" t="s">
        <v>108</v>
      </c>
      <c r="B1513" s="524"/>
      <c r="C1513" s="524"/>
      <c r="D1513" s="197"/>
      <c r="E1513" s="515"/>
      <c r="F1513" s="516"/>
      <c r="G1513" s="516"/>
      <c r="H1513" s="515"/>
      <c r="I1513" s="515"/>
      <c r="J1513" s="98"/>
    </row>
    <row r="1514" spans="1:10" s="30" customFormat="1" ht="21" customHeight="1">
      <c r="A1514" s="524" t="s">
        <v>142</v>
      </c>
      <c r="B1514" s="524"/>
      <c r="C1514" s="524"/>
      <c r="D1514" s="194" t="s">
        <v>859</v>
      </c>
      <c r="E1514" s="20">
        <f>F1514</f>
        <v>255000</v>
      </c>
      <c r="F1514" s="34">
        <v>255000</v>
      </c>
      <c r="G1514" s="520"/>
      <c r="H1514" s="20"/>
      <c r="I1514" s="10"/>
      <c r="J1514" s="98"/>
    </row>
    <row r="1515" spans="1:10" s="30" customFormat="1" ht="18" customHeight="1">
      <c r="A1515" s="525" t="s">
        <v>143</v>
      </c>
      <c r="B1515" s="525"/>
      <c r="C1515" s="525"/>
      <c r="D1515" s="195"/>
      <c r="E1515" s="8">
        <f>E1517+E1518</f>
        <v>0</v>
      </c>
      <c r="F1515" s="8">
        <f>F1517+F1518</f>
        <v>0</v>
      </c>
      <c r="G1515" s="8">
        <f>G1517+G1518</f>
        <v>0</v>
      </c>
      <c r="H1515" s="8">
        <f>H1517+H1518</f>
        <v>0</v>
      </c>
      <c r="I1515" s="8">
        <f>I1517+I1518</f>
        <v>0</v>
      </c>
      <c r="J1515" s="98"/>
    </row>
    <row r="1516" spans="1:10" s="30" customFormat="1" ht="19.5" hidden="1" customHeight="1">
      <c r="A1516" s="524" t="s">
        <v>21</v>
      </c>
      <c r="B1516" s="524"/>
      <c r="C1516" s="524"/>
      <c r="D1516" s="194"/>
      <c r="E1516" s="36"/>
      <c r="F1516" s="36"/>
      <c r="G1516" s="36"/>
      <c r="H1516" s="36"/>
      <c r="I1516" s="36"/>
      <c r="J1516" s="98"/>
    </row>
    <row r="1517" spans="1:10" s="30" customFormat="1" ht="15.75" hidden="1" customHeight="1">
      <c r="A1517" s="524" t="s">
        <v>144</v>
      </c>
      <c r="B1517" s="524"/>
      <c r="C1517" s="524"/>
      <c r="D1517" s="194"/>
      <c r="E1517" s="36"/>
      <c r="F1517" s="36"/>
      <c r="G1517" s="36"/>
      <c r="H1517" s="36"/>
      <c r="I1517" s="36"/>
      <c r="J1517" s="98"/>
    </row>
    <row r="1518" spans="1:10" s="30" customFormat="1" ht="24.75" hidden="1" customHeight="1">
      <c r="A1518" s="524" t="s">
        <v>145</v>
      </c>
      <c r="B1518" s="524"/>
      <c r="C1518" s="524"/>
      <c r="D1518" s="194"/>
      <c r="E1518" s="36"/>
      <c r="F1518" s="36"/>
      <c r="G1518" s="36"/>
      <c r="H1518" s="36"/>
      <c r="I1518" s="36"/>
      <c r="J1518" s="98"/>
    </row>
    <row r="1519" spans="1:10" s="30" customFormat="1" ht="16.5" customHeight="1">
      <c r="A1519" s="525" t="s">
        <v>146</v>
      </c>
      <c r="B1519" s="525"/>
      <c r="C1519" s="525"/>
      <c r="D1519" s="195"/>
      <c r="E1519" s="52">
        <f>E1521+E1522+E1523+E1524</f>
        <v>0</v>
      </c>
      <c r="F1519" s="12">
        <f>F1521+F1522+F1523+F1524</f>
        <v>0</v>
      </c>
      <c r="G1519" s="12">
        <f>G1521+G1522+G1523+G1524</f>
        <v>0</v>
      </c>
      <c r="H1519" s="12">
        <f>H1521+H1522+H1523+H1524</f>
        <v>0</v>
      </c>
      <c r="I1519" s="12">
        <f>I1521+I1522+I1523+I1524</f>
        <v>0</v>
      </c>
      <c r="J1519" s="98"/>
    </row>
    <row r="1520" spans="1:10" s="30" customFormat="1" ht="16.5" hidden="1" customHeight="1">
      <c r="A1520" s="524" t="s">
        <v>21</v>
      </c>
      <c r="B1520" s="524"/>
      <c r="C1520" s="524"/>
      <c r="D1520" s="194"/>
      <c r="E1520" s="38"/>
      <c r="F1520" s="36"/>
      <c r="G1520" s="36"/>
      <c r="H1520" s="36"/>
      <c r="I1520" s="36"/>
      <c r="J1520" s="98"/>
    </row>
    <row r="1521" spans="1:10" s="30" customFormat="1" ht="21" customHeight="1">
      <c r="A1521" s="524" t="s">
        <v>147</v>
      </c>
      <c r="B1521" s="524"/>
      <c r="C1521" s="524"/>
      <c r="D1521" s="194"/>
      <c r="E1521" s="36"/>
      <c r="F1521" s="36"/>
      <c r="G1521" s="36"/>
      <c r="H1521" s="13"/>
      <c r="I1521" s="39"/>
      <c r="J1521" s="98"/>
    </row>
    <row r="1522" spans="1:10" s="30" customFormat="1" ht="21.75" customHeight="1">
      <c r="A1522" s="524" t="s">
        <v>148</v>
      </c>
      <c r="B1522" s="524"/>
      <c r="C1522" s="524"/>
      <c r="D1522" s="194"/>
      <c r="E1522" s="38"/>
      <c r="F1522" s="36"/>
      <c r="G1522" s="36"/>
      <c r="H1522" s="36"/>
      <c r="I1522" s="39"/>
      <c r="J1522" s="98"/>
    </row>
    <row r="1523" spans="1:10" s="30" customFormat="1" ht="23.25" customHeight="1">
      <c r="A1523" s="524" t="s">
        <v>149</v>
      </c>
      <c r="B1523" s="524"/>
      <c r="C1523" s="524"/>
      <c r="D1523" s="194"/>
      <c r="E1523" s="38"/>
      <c r="F1523" s="36"/>
      <c r="G1523" s="36"/>
      <c r="H1523" s="36"/>
      <c r="I1523" s="39"/>
      <c r="J1523" s="98"/>
    </row>
    <row r="1524" spans="1:10" s="30" customFormat="1" ht="19.5" customHeight="1">
      <c r="A1524" s="524" t="s">
        <v>150</v>
      </c>
      <c r="B1524" s="524"/>
      <c r="C1524" s="524"/>
      <c r="D1524" s="194"/>
      <c r="E1524" s="38"/>
      <c r="F1524" s="35"/>
      <c r="G1524" s="36"/>
      <c r="H1524" s="39"/>
      <c r="I1524" s="39"/>
      <c r="J1524" s="98"/>
    </row>
    <row r="1525" spans="1:10" s="30" customFormat="1" ht="18.75" customHeight="1">
      <c r="A1525" s="525" t="s">
        <v>151</v>
      </c>
      <c r="B1525" s="525"/>
      <c r="C1525" s="525"/>
      <c r="D1525" s="195"/>
      <c r="E1525" s="52"/>
      <c r="F1525" s="41"/>
      <c r="G1525" s="41"/>
      <c r="H1525" s="41"/>
      <c r="I1525" s="55"/>
      <c r="J1525" s="98"/>
    </row>
    <row r="1526" spans="1:10" s="30" customFormat="1" ht="0.75" customHeight="1">
      <c r="A1526" s="524" t="s">
        <v>21</v>
      </c>
      <c r="B1526" s="524"/>
      <c r="C1526" s="524"/>
      <c r="D1526" s="194"/>
      <c r="E1526" s="36"/>
      <c r="F1526" s="36"/>
      <c r="G1526" s="36"/>
      <c r="H1526" s="36"/>
      <c r="I1526" s="36"/>
      <c r="J1526" s="98"/>
    </row>
    <row r="1527" spans="1:10" s="30" customFormat="1" ht="14.25" hidden="1" customHeight="1">
      <c r="A1527" s="524" t="s">
        <v>152</v>
      </c>
      <c r="B1527" s="524"/>
      <c r="C1527" s="524"/>
      <c r="D1527" s="194"/>
      <c r="E1527" s="36"/>
      <c r="F1527" s="36"/>
      <c r="G1527" s="36"/>
      <c r="H1527" s="36"/>
      <c r="I1527" s="36"/>
      <c r="J1527" s="98"/>
    </row>
    <row r="1528" spans="1:10" s="30" customFormat="1" ht="10.5" hidden="1" customHeight="1">
      <c r="A1528" s="524" t="s">
        <v>153</v>
      </c>
      <c r="B1528" s="524"/>
      <c r="C1528" s="524"/>
      <c r="D1528" s="194"/>
      <c r="E1528" s="36"/>
      <c r="F1528" s="36"/>
      <c r="G1528" s="36"/>
      <c r="H1528" s="36"/>
      <c r="I1528" s="36"/>
      <c r="J1528" s="98"/>
    </row>
    <row r="1529" spans="1:10" s="30" customFormat="1" ht="17.25" customHeight="1">
      <c r="A1529" s="525" t="s">
        <v>154</v>
      </c>
      <c r="B1529" s="525"/>
      <c r="C1529" s="525"/>
      <c r="D1529" s="195"/>
      <c r="E1529" s="55"/>
      <c r="F1529" s="55"/>
      <c r="G1529" s="55"/>
      <c r="H1529" s="55"/>
      <c r="I1529" s="55"/>
      <c r="J1529" s="98"/>
    </row>
    <row r="1530" spans="1:10" s="30" customFormat="1" ht="21.75" customHeight="1">
      <c r="A1530" s="537" t="s">
        <v>216</v>
      </c>
      <c r="B1530" s="537"/>
      <c r="C1530" s="537"/>
      <c r="D1530" s="193"/>
      <c r="E1530" s="91"/>
      <c r="F1530" s="91"/>
      <c r="G1530" s="91"/>
      <c r="H1530" s="91"/>
      <c r="I1530" s="91"/>
      <c r="J1530" s="98"/>
    </row>
    <row r="1531" spans="1:10" s="30" customFormat="1" ht="0.75" customHeight="1">
      <c r="A1531" s="524" t="s">
        <v>132</v>
      </c>
      <c r="B1531" s="524"/>
      <c r="C1531" s="524"/>
      <c r="D1531" s="194"/>
      <c r="E1531" s="10">
        <f>E1533+E1538+E1546+E1550+E1560</f>
        <v>134916.20000000001</v>
      </c>
      <c r="F1531" s="10">
        <f>F1533+F1538+F1546+F1550+F1560</f>
        <v>134916.20000000001</v>
      </c>
      <c r="G1531" s="10">
        <f>G1533+G1538+G1546+G1550+G1560</f>
        <v>0</v>
      </c>
      <c r="H1531" s="10">
        <f>H1533+H1538+H1546+H1550+H1560</f>
        <v>97794</v>
      </c>
      <c r="I1531" s="10">
        <f>I1533+I1538+I1546+I1550+I1560</f>
        <v>97794</v>
      </c>
      <c r="J1531" s="98"/>
    </row>
    <row r="1532" spans="1:10" s="30" customFormat="1" ht="20.25" hidden="1" customHeight="1">
      <c r="A1532" s="524" t="s">
        <v>98</v>
      </c>
      <c r="B1532" s="524"/>
      <c r="C1532" s="524"/>
      <c r="D1532" s="194"/>
      <c r="E1532" s="10"/>
      <c r="F1532" s="10"/>
      <c r="G1532" s="10"/>
      <c r="H1532" s="10"/>
      <c r="I1532" s="10"/>
      <c r="J1532" s="98"/>
    </row>
    <row r="1533" spans="1:10" s="30" customFormat="1" ht="18.75" customHeight="1">
      <c r="A1533" s="525" t="s">
        <v>133</v>
      </c>
      <c r="B1533" s="525"/>
      <c r="C1533" s="525"/>
      <c r="D1533" s="195"/>
      <c r="E1533" s="12">
        <f>E1535+E1536+E1537</f>
        <v>0</v>
      </c>
      <c r="F1533" s="12">
        <f>F1535+F1536+F1537</f>
        <v>0</v>
      </c>
      <c r="G1533" s="12">
        <f>G1535+G1536+G1537</f>
        <v>0</v>
      </c>
      <c r="H1533" s="12">
        <f>H1535+H1536+H1537</f>
        <v>0</v>
      </c>
      <c r="I1533" s="12">
        <f>I1535+I1536+I1537</f>
        <v>0</v>
      </c>
      <c r="J1533" s="98"/>
    </row>
    <row r="1534" spans="1:10" s="30" customFormat="1" ht="5.25" hidden="1" customHeight="1">
      <c r="A1534" s="524" t="s">
        <v>21</v>
      </c>
      <c r="B1534" s="524"/>
      <c r="C1534" s="524"/>
      <c r="D1534" s="194"/>
      <c r="E1534" s="31"/>
      <c r="F1534" s="32"/>
      <c r="G1534" s="32"/>
      <c r="H1534" s="32"/>
      <c r="I1534" s="32"/>
      <c r="J1534" s="98"/>
    </row>
    <row r="1535" spans="1:10" s="30" customFormat="1" ht="18" hidden="1" customHeight="1">
      <c r="A1535" s="524" t="s">
        <v>134</v>
      </c>
      <c r="B1535" s="524"/>
      <c r="C1535" s="524"/>
      <c r="D1535" s="194"/>
      <c r="E1535" s="32"/>
      <c r="F1535" s="32"/>
      <c r="G1535" s="32"/>
      <c r="H1535" s="32"/>
      <c r="I1535" s="32"/>
      <c r="J1535" s="98"/>
    </row>
    <row r="1536" spans="1:10" s="30" customFormat="1" ht="16.5" hidden="1" customHeight="1">
      <c r="A1536" s="524" t="s">
        <v>135</v>
      </c>
      <c r="B1536" s="524"/>
      <c r="C1536" s="524"/>
      <c r="D1536" s="194"/>
      <c r="E1536" s="18"/>
      <c r="F1536" s="19"/>
      <c r="G1536" s="19"/>
      <c r="H1536" s="19"/>
      <c r="I1536" s="19"/>
      <c r="J1536" s="98"/>
    </row>
    <row r="1537" spans="1:10" s="30" customFormat="1" ht="18.75" hidden="1" customHeight="1">
      <c r="A1537" s="524" t="s">
        <v>136</v>
      </c>
      <c r="B1537" s="524"/>
      <c r="C1537" s="524"/>
      <c r="D1537" s="194"/>
      <c r="E1537" s="19"/>
      <c r="F1537" s="36"/>
      <c r="G1537" s="36"/>
      <c r="H1537" s="36"/>
      <c r="I1537" s="19"/>
      <c r="J1537" s="98"/>
    </row>
    <row r="1538" spans="1:10" s="30" customFormat="1" ht="16.5" customHeight="1">
      <c r="A1538" s="525" t="s">
        <v>137</v>
      </c>
      <c r="B1538" s="525"/>
      <c r="C1538" s="525"/>
      <c r="D1538" s="195"/>
      <c r="E1538" s="8">
        <f>E1540+E1541+E1542+E1545</f>
        <v>0</v>
      </c>
      <c r="F1538" s="8">
        <f>F1540+F1541+F1542+F1545</f>
        <v>0</v>
      </c>
      <c r="G1538" s="8">
        <f>G1540+G1541+G1542+G1545</f>
        <v>0</v>
      </c>
      <c r="H1538" s="8">
        <f>H1540+H1541+H1542+H1545</f>
        <v>0</v>
      </c>
      <c r="I1538" s="8">
        <f>I1540+I1541+I1542+I1545</f>
        <v>0</v>
      </c>
      <c r="J1538" s="98"/>
    </row>
    <row r="1539" spans="1:10" s="30" customFormat="1" ht="0.75" customHeight="1">
      <c r="A1539" s="524" t="s">
        <v>21</v>
      </c>
      <c r="B1539" s="524"/>
      <c r="C1539" s="524"/>
      <c r="D1539" s="194"/>
      <c r="E1539" s="19"/>
      <c r="F1539" s="36"/>
      <c r="G1539" s="36"/>
      <c r="H1539" s="36"/>
      <c r="I1539" s="19"/>
      <c r="J1539" s="98"/>
    </row>
    <row r="1540" spans="1:10" s="30" customFormat="1" ht="15.75" hidden="1" customHeight="1">
      <c r="A1540" s="524" t="s">
        <v>138</v>
      </c>
      <c r="B1540" s="524"/>
      <c r="C1540" s="524"/>
      <c r="D1540" s="194"/>
      <c r="E1540" s="18"/>
      <c r="F1540" s="36"/>
      <c r="G1540" s="36"/>
      <c r="H1540" s="36"/>
      <c r="I1540" s="19"/>
      <c r="J1540" s="98"/>
    </row>
    <row r="1541" spans="1:10" s="30" customFormat="1" ht="11.25" hidden="1" customHeight="1">
      <c r="A1541" s="524" t="s">
        <v>139</v>
      </c>
      <c r="B1541" s="524"/>
      <c r="C1541" s="524"/>
      <c r="D1541" s="194"/>
      <c r="E1541" s="19"/>
      <c r="F1541" s="36"/>
      <c r="G1541" s="36"/>
      <c r="H1541" s="36"/>
      <c r="I1541" s="19"/>
      <c r="J1541" s="98"/>
    </row>
    <row r="1542" spans="1:10" s="30" customFormat="1" ht="13.5" hidden="1" customHeight="1">
      <c r="A1542" s="524" t="s">
        <v>140</v>
      </c>
      <c r="B1542" s="524"/>
      <c r="C1542" s="524"/>
      <c r="D1542" s="194"/>
      <c r="E1542" s="18"/>
      <c r="F1542" s="36"/>
      <c r="G1542" s="36"/>
      <c r="H1542" s="36"/>
      <c r="I1542" s="19"/>
      <c r="J1542" s="98"/>
    </row>
    <row r="1543" spans="1:10" s="30" customFormat="1" ht="15" hidden="1" customHeight="1">
      <c r="A1543" s="524" t="s">
        <v>141</v>
      </c>
      <c r="B1543" s="524"/>
      <c r="C1543" s="524"/>
      <c r="D1543" s="194"/>
      <c r="E1543" s="19"/>
      <c r="F1543" s="36"/>
      <c r="G1543" s="36"/>
      <c r="H1543" s="36"/>
      <c r="I1543" s="19"/>
      <c r="J1543" s="98"/>
    </row>
    <row r="1544" spans="1:10" s="30" customFormat="1" ht="10.5" hidden="1" customHeight="1">
      <c r="A1544" s="524" t="s">
        <v>155</v>
      </c>
      <c r="B1544" s="524"/>
      <c r="C1544" s="524"/>
      <c r="D1544" s="194"/>
      <c r="E1544" s="18"/>
      <c r="F1544" s="36"/>
      <c r="G1544" s="36"/>
      <c r="H1544" s="36"/>
      <c r="I1544" s="19"/>
      <c r="J1544" s="98"/>
    </row>
    <row r="1545" spans="1:10" s="30" customFormat="1" ht="14.25" hidden="1" customHeight="1">
      <c r="A1545" s="524" t="s">
        <v>142</v>
      </c>
      <c r="B1545" s="524"/>
      <c r="C1545" s="524"/>
      <c r="D1545" s="194"/>
      <c r="E1545" s="18"/>
      <c r="F1545" s="19"/>
      <c r="G1545" s="19"/>
      <c r="H1545" s="19"/>
      <c r="I1545" s="19"/>
      <c r="J1545" s="98"/>
    </row>
    <row r="1546" spans="1:10" s="30" customFormat="1" ht="20.25" customHeight="1">
      <c r="A1546" s="525" t="s">
        <v>143</v>
      </c>
      <c r="B1546" s="525"/>
      <c r="C1546" s="525"/>
      <c r="D1546" s="195"/>
      <c r="E1546" s="8">
        <f>E1548+E1549</f>
        <v>0</v>
      </c>
      <c r="F1546" s="8">
        <f>F1548+F1549</f>
        <v>0</v>
      </c>
      <c r="G1546" s="8">
        <f>G1548+G1549</f>
        <v>0</v>
      </c>
      <c r="H1546" s="8">
        <f>H1548+H1549</f>
        <v>0</v>
      </c>
      <c r="I1546" s="8">
        <f>I1548+I1549</f>
        <v>0</v>
      </c>
      <c r="J1546" s="98"/>
    </row>
    <row r="1547" spans="1:10" s="30" customFormat="1" ht="3" hidden="1" customHeight="1">
      <c r="A1547" s="524" t="s">
        <v>21</v>
      </c>
      <c r="B1547" s="524"/>
      <c r="C1547" s="524"/>
      <c r="D1547" s="194"/>
      <c r="E1547" s="36"/>
      <c r="F1547" s="36"/>
      <c r="G1547" s="36"/>
      <c r="H1547" s="36"/>
      <c r="I1547" s="36"/>
      <c r="J1547" s="98"/>
    </row>
    <row r="1548" spans="1:10" s="30" customFormat="1" ht="19.5" hidden="1" customHeight="1">
      <c r="A1548" s="524" t="s">
        <v>144</v>
      </c>
      <c r="B1548" s="524"/>
      <c r="C1548" s="524"/>
      <c r="D1548" s="194"/>
      <c r="E1548" s="36"/>
      <c r="F1548" s="36"/>
      <c r="G1548" s="36"/>
      <c r="H1548" s="36"/>
      <c r="I1548" s="36"/>
      <c r="J1548" s="98"/>
    </row>
    <row r="1549" spans="1:10" s="30" customFormat="1" ht="12" hidden="1" customHeight="1">
      <c r="A1549" s="524" t="s">
        <v>145</v>
      </c>
      <c r="B1549" s="524"/>
      <c r="C1549" s="524"/>
      <c r="D1549" s="194"/>
      <c r="E1549" s="36"/>
      <c r="F1549" s="36"/>
      <c r="G1549" s="36"/>
      <c r="H1549" s="36"/>
      <c r="I1549" s="36"/>
      <c r="J1549" s="98"/>
    </row>
    <row r="1550" spans="1:10" s="30" customFormat="1" ht="79.5" customHeight="1">
      <c r="A1550" s="558" t="s">
        <v>156</v>
      </c>
      <c r="B1550" s="558"/>
      <c r="C1550" s="558"/>
      <c r="D1550" s="391" t="s">
        <v>656</v>
      </c>
      <c r="E1550" s="381">
        <f>F1550</f>
        <v>134916.20000000001</v>
      </c>
      <c r="F1550" s="381">
        <f>F1563</f>
        <v>134916.20000000001</v>
      </c>
      <c r="G1550" s="381">
        <f>G1552+G1553+G1554+G1555</f>
        <v>0</v>
      </c>
      <c r="H1550" s="381">
        <f>H1563</f>
        <v>97794</v>
      </c>
      <c r="I1550" s="381">
        <f>I1563</f>
        <v>97794</v>
      </c>
      <c r="J1550" s="98"/>
    </row>
    <row r="1551" spans="1:10" s="30" customFormat="1" ht="25.5" customHeight="1">
      <c r="A1551" s="524" t="s">
        <v>21</v>
      </c>
      <c r="B1551" s="524"/>
      <c r="C1551" s="524"/>
      <c r="D1551" s="194"/>
      <c r="E1551" s="36"/>
      <c r="F1551" s="36"/>
      <c r="G1551" s="36"/>
      <c r="H1551" s="36"/>
      <c r="I1551" s="36"/>
      <c r="J1551" s="98"/>
    </row>
    <row r="1552" spans="1:10" s="30" customFormat="1" ht="21" customHeight="1">
      <c r="A1552" s="524" t="s">
        <v>147</v>
      </c>
      <c r="B1552" s="524"/>
      <c r="C1552" s="524"/>
      <c r="D1552" s="194"/>
      <c r="E1552" s="36"/>
      <c r="F1552" s="36"/>
      <c r="G1552" s="36"/>
      <c r="H1552" s="36"/>
      <c r="I1552" s="36"/>
      <c r="J1552" s="98"/>
    </row>
    <row r="1553" spans="1:10" s="30" customFormat="1" ht="27" customHeight="1">
      <c r="A1553" s="524" t="s">
        <v>148</v>
      </c>
      <c r="B1553" s="524"/>
      <c r="C1553" s="524"/>
      <c r="D1553" s="194"/>
      <c r="E1553" s="36"/>
      <c r="F1553" s="36"/>
      <c r="G1553" s="36"/>
      <c r="H1553" s="36"/>
      <c r="I1553" s="36"/>
      <c r="J1553" s="98"/>
    </row>
    <row r="1554" spans="1:10" s="30" customFormat="1" ht="18.75" customHeight="1">
      <c r="A1554" s="524" t="s">
        <v>149</v>
      </c>
      <c r="B1554" s="524"/>
      <c r="C1554" s="524"/>
      <c r="D1554" s="194"/>
      <c r="E1554" s="36"/>
      <c r="F1554" s="36"/>
      <c r="G1554" s="36"/>
      <c r="H1554" s="36"/>
      <c r="I1554" s="36"/>
      <c r="J1554" s="98"/>
    </row>
    <row r="1555" spans="1:10" s="30" customFormat="1" hidden="1">
      <c r="A1555" s="524" t="s">
        <v>150</v>
      </c>
      <c r="B1555" s="524"/>
      <c r="C1555" s="524"/>
      <c r="D1555" s="194"/>
      <c r="E1555" s="36"/>
      <c r="F1555" s="36"/>
      <c r="G1555" s="36"/>
      <c r="H1555" s="36"/>
      <c r="I1555" s="36"/>
      <c r="J1555" s="98"/>
    </row>
    <row r="1556" spans="1:10" s="30" customFormat="1" ht="36" hidden="1" customHeight="1">
      <c r="A1556" s="525" t="s">
        <v>151</v>
      </c>
      <c r="B1556" s="525"/>
      <c r="C1556" s="525"/>
      <c r="D1556" s="195"/>
      <c r="E1556" s="41"/>
      <c r="F1556" s="41"/>
      <c r="G1556" s="41"/>
      <c r="H1556" s="41"/>
      <c r="I1556" s="41"/>
      <c r="J1556" s="98"/>
    </row>
    <row r="1557" spans="1:10" s="30" customFormat="1" ht="16.5" customHeight="1">
      <c r="A1557" s="524" t="s">
        <v>21</v>
      </c>
      <c r="B1557" s="524"/>
      <c r="C1557" s="524"/>
      <c r="D1557" s="194"/>
      <c r="E1557" s="36"/>
      <c r="F1557" s="36"/>
      <c r="G1557" s="36"/>
      <c r="H1557" s="36"/>
      <c r="I1557" s="36"/>
      <c r="J1557" s="98"/>
    </row>
    <row r="1558" spans="1:10" s="30" customFormat="1" ht="14.25" customHeight="1">
      <c r="A1558" s="524" t="s">
        <v>152</v>
      </c>
      <c r="B1558" s="524"/>
      <c r="C1558" s="524"/>
      <c r="D1558" s="194"/>
      <c r="E1558" s="36"/>
      <c r="F1558" s="36"/>
      <c r="G1558" s="36"/>
      <c r="H1558" s="36"/>
      <c r="I1558" s="36"/>
      <c r="J1558" s="98"/>
    </row>
    <row r="1559" spans="1:10" s="30" customFormat="1" ht="32.25" customHeight="1">
      <c r="A1559" s="524" t="s">
        <v>153</v>
      </c>
      <c r="B1559" s="524"/>
      <c r="C1559" s="524"/>
      <c r="D1559" s="194"/>
      <c r="E1559" s="36"/>
      <c r="F1559" s="36"/>
      <c r="G1559" s="36"/>
      <c r="H1559" s="36"/>
      <c r="I1559" s="36"/>
      <c r="J1559" s="98"/>
    </row>
    <row r="1560" spans="1:10" s="30" customFormat="1" ht="18" customHeight="1">
      <c r="A1560" s="525" t="s">
        <v>154</v>
      </c>
      <c r="B1560" s="525"/>
      <c r="C1560" s="525"/>
      <c r="D1560" s="195"/>
      <c r="E1560" s="41"/>
      <c r="F1560" s="41"/>
      <c r="G1560" s="41"/>
      <c r="H1560" s="41"/>
      <c r="I1560" s="41"/>
      <c r="J1560" s="98"/>
    </row>
    <row r="1561" spans="1:10" s="30" customFormat="1" hidden="1">
      <c r="A1561" s="537" t="s">
        <v>156</v>
      </c>
      <c r="B1561" s="537"/>
      <c r="C1561" s="537"/>
      <c r="D1561" s="193" t="s">
        <v>438</v>
      </c>
      <c r="E1561" s="82">
        <f>E1565</f>
        <v>134916.20000000001</v>
      </c>
      <c r="F1561" s="80">
        <f>E1561</f>
        <v>134916.20000000001</v>
      </c>
      <c r="G1561" s="80"/>
      <c r="H1561" s="80">
        <f>H1563</f>
        <v>97794</v>
      </c>
      <c r="I1561" s="80">
        <f>I1563</f>
        <v>97794</v>
      </c>
      <c r="J1561" s="98"/>
    </row>
    <row r="1562" spans="1:10" s="30" customFormat="1" ht="37.5" hidden="1" customHeight="1">
      <c r="A1562" s="524" t="s">
        <v>98</v>
      </c>
      <c r="B1562" s="524"/>
      <c r="C1562" s="524"/>
      <c r="D1562" s="194"/>
      <c r="E1562" s="36"/>
      <c r="F1562" s="36"/>
      <c r="G1562" s="36"/>
      <c r="H1562" s="36"/>
      <c r="I1562" s="36"/>
      <c r="J1562" s="98"/>
    </row>
    <row r="1563" spans="1:10" s="30" customFormat="1" ht="21" customHeight="1">
      <c r="A1563" s="557" t="s">
        <v>220</v>
      </c>
      <c r="B1563" s="557"/>
      <c r="C1563" s="557"/>
      <c r="D1563" s="208"/>
      <c r="E1563" s="39">
        <f>E1565</f>
        <v>134916.20000000001</v>
      </c>
      <c r="F1563" s="35">
        <f>E1563</f>
        <v>134916.20000000001</v>
      </c>
      <c r="G1563" s="35"/>
      <c r="H1563" s="39">
        <f t="shared" ref="H1563:I1563" si="5">H1565</f>
        <v>97794</v>
      </c>
      <c r="I1563" s="39">
        <f t="shared" si="5"/>
        <v>97794</v>
      </c>
      <c r="J1563" s="98"/>
    </row>
    <row r="1564" spans="1:10" s="30" customFormat="1" ht="17.25" customHeight="1">
      <c r="A1564" s="524" t="s">
        <v>221</v>
      </c>
      <c r="B1564" s="524"/>
      <c r="C1564" s="524"/>
      <c r="D1564" s="194"/>
      <c r="E1564" s="36"/>
      <c r="F1564" s="36"/>
      <c r="G1564" s="36"/>
      <c r="H1564" s="36"/>
      <c r="I1564" s="36"/>
      <c r="J1564" s="98"/>
    </row>
    <row r="1565" spans="1:10" s="30" customFormat="1" ht="39" customHeight="1">
      <c r="A1565" s="524" t="s">
        <v>132</v>
      </c>
      <c r="B1565" s="524"/>
      <c r="C1565" s="524"/>
      <c r="D1565" s="194"/>
      <c r="E1565" s="365">
        <f>E1572</f>
        <v>134916.20000000001</v>
      </c>
      <c r="F1565" s="365">
        <f>E1565</f>
        <v>134916.20000000001</v>
      </c>
      <c r="G1565" s="10"/>
      <c r="H1565" s="10">
        <f t="shared" ref="H1565:I1565" si="6">H1572</f>
        <v>97794</v>
      </c>
      <c r="I1565" s="10">
        <f t="shared" si="6"/>
        <v>97794</v>
      </c>
      <c r="J1565" s="98"/>
    </row>
    <row r="1566" spans="1:10" s="30" customFormat="1" ht="22.5" customHeight="1">
      <c r="A1566" s="524" t="s">
        <v>98</v>
      </c>
      <c r="B1566" s="524"/>
      <c r="C1566" s="524"/>
      <c r="D1566" s="194"/>
      <c r="E1566" s="10"/>
      <c r="F1566" s="10"/>
      <c r="G1566" s="10"/>
      <c r="H1566" s="10"/>
      <c r="I1566" s="10"/>
      <c r="J1566" s="98"/>
    </row>
    <row r="1567" spans="1:10" s="30" customFormat="1" ht="31.5" customHeight="1">
      <c r="A1567" s="525" t="s">
        <v>133</v>
      </c>
      <c r="B1567" s="525"/>
      <c r="C1567" s="525"/>
      <c r="D1567" s="195"/>
      <c r="E1567" s="12">
        <f>E1569+E1570+E1571</f>
        <v>0</v>
      </c>
      <c r="F1567" s="12">
        <f>F1569+F1570+F1571</f>
        <v>0</v>
      </c>
      <c r="G1567" s="12"/>
      <c r="H1567" s="12">
        <f>H1569+H1570+H1571</f>
        <v>0</v>
      </c>
      <c r="I1567" s="12">
        <f>I1569+I1570+I1571</f>
        <v>0</v>
      </c>
      <c r="J1567" s="98"/>
    </row>
    <row r="1568" spans="1:10" s="30" customFormat="1">
      <c r="A1568" s="524" t="s">
        <v>21</v>
      </c>
      <c r="B1568" s="524"/>
      <c r="C1568" s="524"/>
      <c r="D1568" s="194"/>
      <c r="E1568" s="31"/>
      <c r="F1568" s="32"/>
      <c r="G1568" s="32"/>
      <c r="H1568" s="32"/>
      <c r="I1568" s="32"/>
      <c r="J1568" s="98"/>
    </row>
    <row r="1569" spans="1:12" s="30" customFormat="1">
      <c r="A1569" s="524" t="s">
        <v>134</v>
      </c>
      <c r="B1569" s="524"/>
      <c r="C1569" s="524"/>
      <c r="D1569" s="194"/>
      <c r="E1569" s="32"/>
      <c r="F1569" s="32"/>
      <c r="G1569" s="32"/>
      <c r="H1569" s="32"/>
      <c r="I1569" s="32"/>
      <c r="J1569" s="98"/>
    </row>
    <row r="1570" spans="1:12" s="30" customFormat="1" ht="12" customHeight="1">
      <c r="A1570" s="524" t="s">
        <v>135</v>
      </c>
      <c r="B1570" s="524"/>
      <c r="C1570" s="524"/>
      <c r="D1570" s="194"/>
      <c r="E1570" s="18"/>
      <c r="F1570" s="19"/>
      <c r="G1570" s="19"/>
      <c r="H1570" s="19"/>
      <c r="I1570" s="19"/>
      <c r="J1570" s="98"/>
    </row>
    <row r="1571" spans="1:12" s="30" customFormat="1" ht="28.5" customHeight="1">
      <c r="A1571" s="524" t="s">
        <v>136</v>
      </c>
      <c r="B1571" s="524"/>
      <c r="C1571" s="524"/>
      <c r="D1571" s="194"/>
      <c r="E1571" s="19"/>
      <c r="F1571" s="36"/>
      <c r="G1571" s="36"/>
      <c r="H1571" s="36"/>
      <c r="I1571" s="19"/>
      <c r="J1571" s="98"/>
    </row>
    <row r="1572" spans="1:12" s="30" customFormat="1" ht="19.5" customHeight="1">
      <c r="A1572" s="525" t="s">
        <v>137</v>
      </c>
      <c r="B1572" s="525"/>
      <c r="C1572" s="525"/>
      <c r="D1572" s="195"/>
      <c r="E1572" s="8">
        <f>E1574+E1575+E1576+E1579</f>
        <v>134916.20000000001</v>
      </c>
      <c r="F1572" s="8">
        <f>E1572</f>
        <v>134916.20000000001</v>
      </c>
      <c r="G1572" s="8"/>
      <c r="H1572" s="8">
        <f>H1574+H1575+H1576+H1579</f>
        <v>97794</v>
      </c>
      <c r="I1572" s="8">
        <f>I1574+I1575+I1576+I1579</f>
        <v>97794</v>
      </c>
      <c r="J1572" s="98"/>
    </row>
    <row r="1573" spans="1:12" s="30" customFormat="1" ht="15" customHeight="1">
      <c r="A1573" s="524" t="s">
        <v>21</v>
      </c>
      <c r="B1573" s="524"/>
      <c r="C1573" s="524"/>
      <c r="D1573" s="194"/>
      <c r="E1573" s="19"/>
      <c r="F1573" s="36"/>
      <c r="G1573" s="36"/>
      <c r="H1573" s="36"/>
      <c r="I1573" s="19"/>
      <c r="J1573" s="98"/>
    </row>
    <row r="1574" spans="1:12" s="30" customFormat="1" ht="10.5" customHeight="1">
      <c r="A1574" s="524" t="s">
        <v>138</v>
      </c>
      <c r="B1574" s="524"/>
      <c r="C1574" s="524"/>
      <c r="D1574" s="194"/>
      <c r="E1574" s="18"/>
      <c r="F1574" s="36"/>
      <c r="G1574" s="36"/>
      <c r="H1574" s="36"/>
      <c r="I1574" s="19"/>
      <c r="J1574" s="98"/>
    </row>
    <row r="1575" spans="1:12" s="30" customFormat="1" ht="16.5" customHeight="1">
      <c r="A1575" s="524" t="s">
        <v>139</v>
      </c>
      <c r="B1575" s="524"/>
      <c r="C1575" s="524"/>
      <c r="D1575" s="194"/>
      <c r="E1575" s="19"/>
      <c r="F1575" s="36"/>
      <c r="G1575" s="36"/>
      <c r="H1575" s="36"/>
      <c r="I1575" s="19"/>
      <c r="J1575" s="98"/>
    </row>
    <row r="1576" spans="1:12" s="30" customFormat="1" ht="13.5" customHeight="1">
      <c r="A1576" s="524" t="s">
        <v>140</v>
      </c>
      <c r="B1576" s="524"/>
      <c r="C1576" s="524"/>
      <c r="D1576" s="194"/>
      <c r="E1576" s="18"/>
      <c r="F1576" s="36"/>
      <c r="G1576" s="36"/>
      <c r="H1576" s="36"/>
      <c r="I1576" s="19"/>
      <c r="J1576" s="98"/>
    </row>
    <row r="1577" spans="1:12" s="30" customFormat="1" ht="15" customHeight="1">
      <c r="A1577" s="524" t="s">
        <v>141</v>
      </c>
      <c r="B1577" s="524"/>
      <c r="C1577" s="524"/>
      <c r="D1577" s="194"/>
      <c r="E1577" s="19"/>
      <c r="F1577" s="36"/>
      <c r="G1577" s="36"/>
      <c r="H1577" s="36"/>
      <c r="I1577" s="19"/>
      <c r="J1577" s="98"/>
    </row>
    <row r="1578" spans="1:12" s="30" customFormat="1">
      <c r="A1578" s="524" t="s">
        <v>155</v>
      </c>
      <c r="B1578" s="524"/>
      <c r="C1578" s="524"/>
      <c r="D1578" s="194"/>
      <c r="E1578" s="18"/>
      <c r="F1578" s="36"/>
      <c r="G1578" s="36"/>
      <c r="H1578" s="36"/>
      <c r="I1578" s="19"/>
      <c r="J1578" s="98"/>
    </row>
    <row r="1579" spans="1:12" s="30" customFormat="1" ht="19.5" customHeight="1">
      <c r="A1579" s="524" t="s">
        <v>142</v>
      </c>
      <c r="B1579" s="524"/>
      <c r="C1579" s="524"/>
      <c r="D1579" s="194" t="s">
        <v>645</v>
      </c>
      <c r="E1579" s="84">
        <f>F1579</f>
        <v>134916.20000000001</v>
      </c>
      <c r="F1579" s="85">
        <f>97794+F148</f>
        <v>134916.20000000001</v>
      </c>
      <c r="G1579" s="85"/>
      <c r="H1579" s="85">
        <f>181610-83816</f>
        <v>97794</v>
      </c>
      <c r="I1579" s="85">
        <f>181610-83816</f>
        <v>97794</v>
      </c>
      <c r="J1579" s="98"/>
      <c r="K1579" s="30" t="s">
        <v>860</v>
      </c>
      <c r="L1579" s="30">
        <v>37122.199999999997</v>
      </c>
    </row>
    <row r="1580" spans="1:12" s="30" customFormat="1" ht="13.5" customHeight="1">
      <c r="A1580" s="525" t="s">
        <v>143</v>
      </c>
      <c r="B1580" s="525"/>
      <c r="C1580" s="525"/>
      <c r="D1580" s="195"/>
      <c r="E1580" s="8">
        <f>E1582+E1583</f>
        <v>0</v>
      </c>
      <c r="F1580" s="8">
        <f>F1582+F1583</f>
        <v>0</v>
      </c>
      <c r="G1580" s="8"/>
      <c r="H1580" s="8">
        <f>H1582+H1583</f>
        <v>0</v>
      </c>
      <c r="I1580" s="8">
        <f>I1582+I1583</f>
        <v>0</v>
      </c>
      <c r="J1580" s="98"/>
    </row>
    <row r="1581" spans="1:12" s="30" customFormat="1" hidden="1">
      <c r="A1581" s="524" t="s">
        <v>21</v>
      </c>
      <c r="B1581" s="524"/>
      <c r="C1581" s="524"/>
      <c r="D1581" s="194"/>
      <c r="E1581" s="36"/>
      <c r="F1581" s="36"/>
      <c r="G1581" s="36"/>
      <c r="H1581" s="36"/>
      <c r="I1581" s="36"/>
      <c r="J1581" s="98"/>
    </row>
    <row r="1582" spans="1:12" s="30" customFormat="1" hidden="1">
      <c r="A1582" s="524" t="s">
        <v>144</v>
      </c>
      <c r="B1582" s="524"/>
      <c r="C1582" s="524"/>
      <c r="D1582" s="194"/>
      <c r="E1582" s="36"/>
      <c r="F1582" s="36"/>
      <c r="G1582" s="36"/>
      <c r="H1582" s="36"/>
      <c r="I1582" s="36"/>
      <c r="J1582" s="98"/>
    </row>
    <row r="1583" spans="1:12" s="30" customFormat="1" ht="3" hidden="1" customHeight="1">
      <c r="A1583" s="524" t="s">
        <v>145</v>
      </c>
      <c r="B1583" s="524"/>
      <c r="C1583" s="524"/>
      <c r="D1583" s="194"/>
      <c r="E1583" s="36"/>
      <c r="F1583" s="36"/>
      <c r="G1583" s="36"/>
      <c r="H1583" s="36"/>
      <c r="I1583" s="36"/>
      <c r="J1583" s="98"/>
    </row>
    <row r="1584" spans="1:12" s="30" customFormat="1" ht="14.25" customHeight="1">
      <c r="A1584" s="525" t="s">
        <v>146</v>
      </c>
      <c r="B1584" s="525"/>
      <c r="C1584" s="525"/>
      <c r="D1584" s="195"/>
      <c r="E1584" s="12"/>
      <c r="F1584" s="12">
        <f>F1586+F1587+F1588+F1589</f>
        <v>0</v>
      </c>
      <c r="G1584" s="12"/>
      <c r="H1584" s="12"/>
      <c r="I1584" s="12"/>
      <c r="J1584" s="98"/>
    </row>
    <row r="1585" spans="1:12" s="30" customFormat="1" ht="3" hidden="1" customHeight="1">
      <c r="A1585" s="524" t="s">
        <v>21</v>
      </c>
      <c r="B1585" s="524"/>
      <c r="C1585" s="524"/>
      <c r="D1585" s="194"/>
      <c r="E1585" s="36"/>
      <c r="F1585" s="36"/>
      <c r="G1585" s="36"/>
      <c r="H1585" s="36"/>
      <c r="I1585" s="36"/>
      <c r="J1585" s="98"/>
    </row>
    <row r="1586" spans="1:12" s="30" customFormat="1" ht="15" hidden="1" customHeight="1">
      <c r="A1586" s="524" t="s">
        <v>147</v>
      </c>
      <c r="B1586" s="524"/>
      <c r="C1586" s="524"/>
      <c r="D1586" s="194"/>
      <c r="E1586" s="36"/>
      <c r="F1586" s="36"/>
      <c r="G1586" s="36"/>
      <c r="H1586" s="36"/>
      <c r="I1586" s="36"/>
      <c r="J1586" s="98"/>
    </row>
    <row r="1587" spans="1:12" s="30" customFormat="1" hidden="1">
      <c r="A1587" s="524" t="s">
        <v>148</v>
      </c>
      <c r="B1587" s="524"/>
      <c r="C1587" s="524"/>
      <c r="D1587" s="194"/>
      <c r="E1587" s="36"/>
      <c r="F1587" s="36"/>
      <c r="G1587" s="36"/>
      <c r="H1587" s="36"/>
      <c r="I1587" s="36"/>
      <c r="J1587" s="98"/>
    </row>
    <row r="1588" spans="1:12" s="30" customFormat="1" hidden="1">
      <c r="A1588" s="524" t="s">
        <v>149</v>
      </c>
      <c r="B1588" s="524"/>
      <c r="C1588" s="524"/>
      <c r="D1588" s="194"/>
      <c r="E1588" s="36"/>
      <c r="F1588" s="36"/>
      <c r="G1588" s="36"/>
      <c r="H1588" s="36"/>
      <c r="I1588" s="36"/>
      <c r="J1588" s="98"/>
    </row>
    <row r="1589" spans="1:12" s="30" customFormat="1" ht="15" hidden="1" customHeight="1">
      <c r="A1589" s="524" t="s">
        <v>150</v>
      </c>
      <c r="B1589" s="524"/>
      <c r="C1589" s="524"/>
      <c r="D1589" s="194"/>
      <c r="E1589" s="36"/>
      <c r="F1589" s="36"/>
      <c r="G1589" s="36"/>
      <c r="H1589" s="36"/>
      <c r="I1589" s="36"/>
      <c r="J1589" s="98"/>
    </row>
    <row r="1590" spans="1:12" s="30" customFormat="1">
      <c r="A1590" s="525" t="s">
        <v>151</v>
      </c>
      <c r="B1590" s="525"/>
      <c r="C1590" s="525"/>
      <c r="D1590" s="195"/>
      <c r="E1590" s="41"/>
      <c r="F1590" s="41"/>
      <c r="G1590" s="41"/>
      <c r="H1590" s="41"/>
      <c r="I1590" s="41"/>
      <c r="J1590" s="98"/>
      <c r="L1590" s="764"/>
    </row>
    <row r="1591" spans="1:12" s="30" customFormat="1" hidden="1">
      <c r="A1591" s="524" t="s">
        <v>21</v>
      </c>
      <c r="B1591" s="524"/>
      <c r="C1591" s="524"/>
      <c r="D1591" s="194"/>
      <c r="E1591" s="36"/>
      <c r="F1591" s="36"/>
      <c r="G1591" s="36"/>
      <c r="H1591" s="36"/>
      <c r="I1591" s="36"/>
      <c r="J1591" s="98"/>
    </row>
    <row r="1592" spans="1:12" s="30" customFormat="1" hidden="1">
      <c r="A1592" s="524" t="s">
        <v>152</v>
      </c>
      <c r="B1592" s="524"/>
      <c r="C1592" s="524"/>
      <c r="D1592" s="194"/>
      <c r="E1592" s="36"/>
      <c r="F1592" s="36"/>
      <c r="G1592" s="36"/>
      <c r="H1592" s="36"/>
      <c r="I1592" s="36"/>
      <c r="J1592" s="98"/>
    </row>
    <row r="1593" spans="1:12" s="30" customFormat="1" hidden="1">
      <c r="A1593" s="524" t="s">
        <v>153</v>
      </c>
      <c r="B1593" s="524"/>
      <c r="C1593" s="524"/>
      <c r="D1593" s="194"/>
      <c r="E1593" s="36"/>
      <c r="F1593" s="36"/>
      <c r="G1593" s="36"/>
      <c r="H1593" s="36"/>
      <c r="I1593" s="36"/>
      <c r="J1593" s="98"/>
    </row>
    <row r="1594" spans="1:12" s="30" customFormat="1">
      <c r="A1594" s="525" t="s">
        <v>154</v>
      </c>
      <c r="B1594" s="525"/>
      <c r="C1594" s="525"/>
      <c r="D1594" s="195"/>
      <c r="E1594" s="41"/>
      <c r="F1594" s="41"/>
      <c r="G1594" s="41"/>
      <c r="H1594" s="41"/>
      <c r="I1594" s="41"/>
      <c r="J1594" s="98"/>
    </row>
    <row r="1595" spans="1:12" s="30" customFormat="1">
      <c r="A1595" s="537" t="s">
        <v>157</v>
      </c>
      <c r="B1595" s="537"/>
      <c r="C1595" s="537"/>
      <c r="D1595" s="193" t="s">
        <v>656</v>
      </c>
      <c r="E1595" s="149">
        <f>F1595</f>
        <v>108197.48</v>
      </c>
      <c r="F1595" s="228">
        <f>F1606</f>
        <v>108197.48</v>
      </c>
      <c r="G1595" s="91"/>
      <c r="H1595" s="364">
        <f>H1606</f>
        <v>108197.48</v>
      </c>
      <c r="I1595" s="364">
        <f>I1606</f>
        <v>108197.48</v>
      </c>
      <c r="J1595" s="98"/>
    </row>
    <row r="1596" spans="1:12" s="30" customFormat="1">
      <c r="A1596" s="553" t="s">
        <v>98</v>
      </c>
      <c r="B1596" s="553"/>
      <c r="C1596" s="553"/>
      <c r="D1596" s="209"/>
      <c r="E1596" s="147"/>
      <c r="F1596" s="147"/>
      <c r="G1596" s="36"/>
      <c r="H1596" s="36"/>
      <c r="I1596" s="36"/>
      <c r="J1596" s="98"/>
    </row>
    <row r="1597" spans="1:12" s="30" customFormat="1">
      <c r="A1597" s="553" t="s">
        <v>222</v>
      </c>
      <c r="B1597" s="553"/>
      <c r="C1597" s="553"/>
      <c r="D1597" s="209"/>
      <c r="E1597" s="147"/>
      <c r="F1597" s="147"/>
      <c r="G1597" s="36"/>
      <c r="H1597" s="36"/>
      <c r="I1597" s="36"/>
      <c r="J1597" s="98"/>
    </row>
    <row r="1598" spans="1:12">
      <c r="A1598" s="553" t="s">
        <v>223</v>
      </c>
      <c r="B1598" s="553"/>
      <c r="C1598" s="553"/>
      <c r="D1598" s="209"/>
      <c r="E1598" s="366">
        <f>E1599</f>
        <v>108197.48</v>
      </c>
      <c r="F1598" s="366">
        <f>E1598</f>
        <v>108197.48</v>
      </c>
      <c r="G1598" s="101"/>
      <c r="H1598" s="36"/>
      <c r="I1598" s="36"/>
    </row>
    <row r="1599" spans="1:12">
      <c r="A1599" s="553" t="s">
        <v>132</v>
      </c>
      <c r="B1599" s="553"/>
      <c r="C1599" s="553"/>
      <c r="D1599" s="209"/>
      <c r="E1599" s="90">
        <f>E1601+E1606+E1614+E1618+E1628</f>
        <v>108197.48</v>
      </c>
      <c r="F1599" s="90">
        <f>E1599</f>
        <v>108197.48</v>
      </c>
      <c r="G1599" s="10"/>
      <c r="H1599" s="10">
        <f>H1601+H1606+H1614+H1618+H1628</f>
        <v>108197.48</v>
      </c>
      <c r="I1599" s="10">
        <f>I1601+I1606+I1614+I1618+I1628</f>
        <v>108197.48</v>
      </c>
    </row>
    <row r="1600" spans="1:12">
      <c r="A1600" s="553" t="s">
        <v>98</v>
      </c>
      <c r="B1600" s="553"/>
      <c r="C1600" s="553"/>
      <c r="D1600" s="209"/>
      <c r="E1600" s="90"/>
      <c r="F1600" s="90"/>
      <c r="G1600" s="10"/>
      <c r="H1600" s="10"/>
      <c r="I1600" s="10"/>
    </row>
    <row r="1601" spans="1:9">
      <c r="A1601" s="525" t="s">
        <v>133</v>
      </c>
      <c r="B1601" s="525"/>
      <c r="C1601" s="525"/>
      <c r="D1601" s="195"/>
      <c r="E1601" s="12">
        <f>E1603+E1604+E1605</f>
        <v>0</v>
      </c>
      <c r="F1601" s="12">
        <f>F1603+F1604+F1605</f>
        <v>0</v>
      </c>
      <c r="G1601" s="12">
        <f>G1603+G1604+G1605</f>
        <v>0</v>
      </c>
      <c r="H1601" s="12">
        <f>H1603+H1604+H1605</f>
        <v>0</v>
      </c>
      <c r="I1601" s="12">
        <f>I1603+I1604+I1605</f>
        <v>0</v>
      </c>
    </row>
    <row r="1602" spans="1:9">
      <c r="A1602" s="553" t="s">
        <v>21</v>
      </c>
      <c r="B1602" s="553"/>
      <c r="C1602" s="553"/>
      <c r="D1602" s="209"/>
      <c r="E1602" s="394"/>
      <c r="F1602" s="392"/>
      <c r="G1602" s="57"/>
      <c r="H1602" s="57"/>
      <c r="I1602" s="57"/>
    </row>
    <row r="1603" spans="1:9" s="97" customFormat="1">
      <c r="A1603" s="553" t="s">
        <v>134</v>
      </c>
      <c r="B1603" s="553"/>
      <c r="C1603" s="553"/>
      <c r="D1603" s="209"/>
      <c r="E1603" s="392"/>
      <c r="F1603" s="392"/>
      <c r="G1603" s="392"/>
      <c r="H1603" s="392"/>
      <c r="I1603" s="392"/>
    </row>
    <row r="1604" spans="1:9" s="97" customFormat="1">
      <c r="A1604" s="555" t="s">
        <v>135</v>
      </c>
      <c r="B1604" s="555"/>
      <c r="C1604" s="555"/>
      <c r="D1604" s="393"/>
      <c r="E1604" s="148"/>
      <c r="F1604" s="148"/>
      <c r="G1604" s="148"/>
      <c r="H1604" s="148"/>
      <c r="I1604" s="148"/>
    </row>
    <row r="1605" spans="1:9" s="97" customFormat="1">
      <c r="A1605" s="553" t="s">
        <v>136</v>
      </c>
      <c r="B1605" s="553"/>
      <c r="C1605" s="553"/>
      <c r="D1605" s="209"/>
      <c r="E1605" s="148"/>
      <c r="F1605" s="146"/>
      <c r="G1605" s="146"/>
      <c r="H1605" s="146"/>
      <c r="I1605" s="148"/>
    </row>
    <row r="1606" spans="1:9">
      <c r="A1606" s="525" t="s">
        <v>137</v>
      </c>
      <c r="B1606" s="525"/>
      <c r="C1606" s="525"/>
      <c r="D1606" s="195"/>
      <c r="E1606" s="100">
        <f>E1608+E1609+E1610+E1613</f>
        <v>108197.48</v>
      </c>
      <c r="F1606" s="100">
        <f>E1606</f>
        <v>108197.48</v>
      </c>
      <c r="G1606" s="100"/>
      <c r="H1606" s="100">
        <f>H1608+H1609+H1610+H1613</f>
        <v>108197.48</v>
      </c>
      <c r="I1606" s="100">
        <f>I1608+I1609+I1610+I1613</f>
        <v>108197.48</v>
      </c>
    </row>
    <row r="1607" spans="1:9">
      <c r="A1607" s="553" t="s">
        <v>21</v>
      </c>
      <c r="B1607" s="553"/>
      <c r="C1607" s="553"/>
      <c r="D1607" s="209"/>
      <c r="E1607" s="148"/>
      <c r="F1607" s="146"/>
      <c r="G1607" s="101"/>
      <c r="H1607" s="101"/>
      <c r="I1607" s="99"/>
    </row>
    <row r="1608" spans="1:9">
      <c r="A1608" s="553" t="s">
        <v>138</v>
      </c>
      <c r="B1608" s="553"/>
      <c r="C1608" s="553"/>
      <c r="D1608" s="209"/>
      <c r="E1608" s="148"/>
      <c r="F1608" s="146"/>
      <c r="G1608" s="101"/>
      <c r="H1608" s="101"/>
      <c r="I1608" s="99"/>
    </row>
    <row r="1609" spans="1:9">
      <c r="A1609" s="553" t="s">
        <v>139</v>
      </c>
      <c r="B1609" s="553"/>
      <c r="C1609" s="553"/>
      <c r="D1609" s="209"/>
      <c r="E1609" s="148"/>
      <c r="F1609" s="146"/>
      <c r="G1609" s="101"/>
      <c r="H1609" s="101"/>
      <c r="I1609" s="99"/>
    </row>
    <row r="1610" spans="1:9">
      <c r="A1610" s="553" t="s">
        <v>140</v>
      </c>
      <c r="B1610" s="553"/>
      <c r="C1610" s="553"/>
      <c r="D1610" s="209"/>
      <c r="E1610" s="148"/>
      <c r="F1610" s="146"/>
      <c r="G1610" s="101"/>
      <c r="H1610" s="101"/>
      <c r="I1610" s="99"/>
    </row>
    <row r="1611" spans="1:9">
      <c r="A1611" s="553" t="s">
        <v>141</v>
      </c>
      <c r="B1611" s="553"/>
      <c r="C1611" s="553"/>
      <c r="D1611" s="209"/>
      <c r="E1611" s="148"/>
      <c r="F1611" s="146"/>
      <c r="G1611" s="101"/>
      <c r="H1611" s="101"/>
      <c r="I1611" s="99"/>
    </row>
    <row r="1612" spans="1:9">
      <c r="A1612" s="553" t="s">
        <v>155</v>
      </c>
      <c r="B1612" s="553"/>
      <c r="C1612" s="553"/>
      <c r="D1612" s="209"/>
      <c r="E1612" s="148"/>
      <c r="F1612" s="146"/>
      <c r="G1612" s="101"/>
      <c r="H1612" s="101"/>
      <c r="I1612" s="99"/>
    </row>
    <row r="1613" spans="1:9">
      <c r="A1613" s="553" t="s">
        <v>142</v>
      </c>
      <c r="B1613" s="553"/>
      <c r="C1613" s="553"/>
      <c r="D1613" s="209" t="s">
        <v>645</v>
      </c>
      <c r="E1613" s="148">
        <f>F1613</f>
        <v>108197.48</v>
      </c>
      <c r="F1613" s="148">
        <v>108197.48</v>
      </c>
      <c r="G1613" s="99"/>
      <c r="H1613" s="148">
        <v>108197.48</v>
      </c>
      <c r="I1613" s="148">
        <v>108197.48</v>
      </c>
    </row>
    <row r="1614" spans="1:9">
      <c r="A1614" s="525" t="s">
        <v>143</v>
      </c>
      <c r="B1614" s="525"/>
      <c r="C1614" s="525"/>
      <c r="D1614" s="195"/>
      <c r="E1614" s="100">
        <f>E1616+E1617</f>
        <v>0</v>
      </c>
      <c r="F1614" s="100">
        <f>F1616+F1617</f>
        <v>0</v>
      </c>
      <c r="G1614" s="100">
        <f>G1616+G1617</f>
        <v>0</v>
      </c>
      <c r="H1614" s="100">
        <f>H1616+H1617</f>
        <v>0</v>
      </c>
      <c r="I1614" s="100">
        <f>I1616+I1617</f>
        <v>0</v>
      </c>
    </row>
    <row r="1615" spans="1:9">
      <c r="A1615" s="524" t="s">
        <v>21</v>
      </c>
      <c r="B1615" s="524"/>
      <c r="C1615" s="524"/>
      <c r="D1615" s="194"/>
      <c r="E1615" s="101"/>
      <c r="F1615" s="101"/>
      <c r="G1615" s="101"/>
      <c r="H1615" s="101"/>
      <c r="I1615" s="101"/>
    </row>
    <row r="1616" spans="1:9">
      <c r="A1616" s="524" t="s">
        <v>144</v>
      </c>
      <c r="B1616" s="524"/>
      <c r="C1616" s="524"/>
      <c r="D1616" s="194"/>
      <c r="E1616" s="101"/>
      <c r="F1616" s="101"/>
      <c r="G1616" s="101"/>
      <c r="H1616" s="101"/>
      <c r="I1616" s="101"/>
    </row>
    <row r="1617" spans="1:9">
      <c r="A1617" s="524" t="s">
        <v>145</v>
      </c>
      <c r="B1617" s="524"/>
      <c r="C1617" s="524"/>
      <c r="D1617" s="194"/>
      <c r="E1617" s="101"/>
      <c r="F1617" s="101"/>
      <c r="G1617" s="101"/>
      <c r="H1617" s="101"/>
      <c r="I1617" s="101"/>
    </row>
    <row r="1618" spans="1:9">
      <c r="A1618" s="525" t="s">
        <v>146</v>
      </c>
      <c r="B1618" s="525"/>
      <c r="C1618" s="525"/>
      <c r="D1618" s="195"/>
      <c r="E1618" s="12">
        <f>E1620+E1621+E1622+E1623</f>
        <v>0</v>
      </c>
      <c r="F1618" s="12">
        <f>F1620+F1621+F1622+F1623</f>
        <v>0</v>
      </c>
      <c r="G1618" s="12">
        <f>G1620+G1621+G1622+G1623</f>
        <v>0</v>
      </c>
      <c r="H1618" s="12">
        <f>H1620+H1621+H1622+H1623</f>
        <v>0</v>
      </c>
      <c r="I1618" s="12">
        <f>I1620+I1621+I1622+I1623</f>
        <v>0</v>
      </c>
    </row>
    <row r="1619" spans="1:9">
      <c r="A1619" s="525" t="s">
        <v>21</v>
      </c>
      <c r="B1619" s="525"/>
      <c r="C1619" s="525"/>
      <c r="D1619" s="195"/>
      <c r="E1619" s="102"/>
      <c r="F1619" s="102"/>
      <c r="G1619" s="102"/>
      <c r="H1619" s="102"/>
      <c r="I1619" s="102"/>
    </row>
    <row r="1620" spans="1:9">
      <c r="A1620" s="525" t="s">
        <v>147</v>
      </c>
      <c r="B1620" s="525"/>
      <c r="C1620" s="525"/>
      <c r="D1620" s="195"/>
      <c r="E1620" s="102"/>
      <c r="F1620" s="102"/>
      <c r="G1620" s="102"/>
      <c r="H1620" s="102"/>
      <c r="I1620" s="102"/>
    </row>
    <row r="1621" spans="1:9">
      <c r="A1621" s="525" t="s">
        <v>148</v>
      </c>
      <c r="B1621" s="525"/>
      <c r="C1621" s="525"/>
      <c r="D1621" s="195"/>
      <c r="E1621" s="102"/>
      <c r="F1621" s="102"/>
      <c r="G1621" s="102"/>
      <c r="H1621" s="102"/>
      <c r="I1621" s="102"/>
    </row>
    <row r="1622" spans="1:9">
      <c r="A1622" s="525" t="s">
        <v>149</v>
      </c>
      <c r="B1622" s="525"/>
      <c r="C1622" s="525"/>
      <c r="D1622" s="195"/>
      <c r="E1622" s="102"/>
      <c r="F1622" s="102"/>
      <c r="G1622" s="102"/>
      <c r="H1622" s="102"/>
      <c r="I1622" s="102"/>
    </row>
    <row r="1623" spans="1:9">
      <c r="A1623" s="525" t="s">
        <v>150</v>
      </c>
      <c r="B1623" s="525"/>
      <c r="C1623" s="525"/>
      <c r="D1623" s="195"/>
      <c r="E1623" s="102"/>
      <c r="F1623" s="102"/>
      <c r="G1623" s="102"/>
      <c r="H1623" s="102"/>
      <c r="I1623" s="102"/>
    </row>
    <row r="1624" spans="1:9">
      <c r="A1624" s="525" t="s">
        <v>151</v>
      </c>
      <c r="B1624" s="525"/>
      <c r="C1624" s="525"/>
      <c r="D1624" s="195"/>
      <c r="E1624" s="102"/>
      <c r="F1624" s="102"/>
      <c r="G1624" s="102"/>
      <c r="H1624" s="102"/>
      <c r="I1624" s="102"/>
    </row>
    <row r="1625" spans="1:9">
      <c r="A1625" s="525" t="s">
        <v>21</v>
      </c>
      <c r="B1625" s="525"/>
      <c r="C1625" s="525"/>
      <c r="D1625" s="195"/>
      <c r="E1625" s="102"/>
      <c r="F1625" s="102"/>
      <c r="G1625" s="102"/>
      <c r="H1625" s="102"/>
      <c r="I1625" s="102"/>
    </row>
    <row r="1626" spans="1:9">
      <c r="A1626" s="525" t="s">
        <v>152</v>
      </c>
      <c r="B1626" s="525"/>
      <c r="C1626" s="525"/>
      <c r="D1626" s="195"/>
      <c r="E1626" s="102"/>
      <c r="F1626" s="102"/>
      <c r="G1626" s="102"/>
      <c r="H1626" s="102"/>
      <c r="I1626" s="102"/>
    </row>
    <row r="1627" spans="1:9">
      <c r="A1627" s="525" t="s">
        <v>153</v>
      </c>
      <c r="B1627" s="525"/>
      <c r="C1627" s="525"/>
      <c r="D1627" s="195"/>
      <c r="E1627" s="102"/>
      <c r="F1627" s="102"/>
      <c r="G1627" s="102"/>
      <c r="H1627" s="102"/>
      <c r="I1627" s="102"/>
    </row>
    <row r="1628" spans="1:9">
      <c r="A1628" s="525" t="s">
        <v>154</v>
      </c>
      <c r="B1628" s="525"/>
      <c r="C1628" s="525"/>
      <c r="D1628" s="195"/>
      <c r="E1628" s="102"/>
      <c r="F1628" s="102"/>
      <c r="G1628" s="102"/>
      <c r="H1628" s="102"/>
      <c r="I1628" s="102"/>
    </row>
    <row r="1629" spans="1:9">
      <c r="A1629" s="554" t="s">
        <v>120</v>
      </c>
      <c r="B1629" s="554"/>
      <c r="C1629" s="554"/>
      <c r="D1629" s="210"/>
      <c r="E1629" s="103"/>
      <c r="F1629" s="103">
        <f>F148+F149-F162</f>
        <v>0</v>
      </c>
      <c r="G1629" s="103"/>
      <c r="H1629" s="103"/>
      <c r="I1629" s="103"/>
    </row>
    <row r="1630" spans="1:9">
      <c r="A1630" s="556" t="s">
        <v>121</v>
      </c>
      <c r="B1630" s="556"/>
      <c r="C1630" s="556"/>
      <c r="D1630" s="211"/>
      <c r="E1630" s="36"/>
      <c r="F1630" s="36"/>
      <c r="G1630" s="36"/>
      <c r="H1630" s="36"/>
      <c r="I1630" s="36"/>
    </row>
    <row r="1631" spans="1:9">
      <c r="A1631" s="524" t="s">
        <v>122</v>
      </c>
      <c r="B1631" s="524"/>
      <c r="C1631" s="524"/>
      <c r="D1631" s="163"/>
      <c r="E1631" s="141"/>
      <c r="F1631" s="143"/>
      <c r="G1631" s="142"/>
      <c r="H1631" s="35"/>
      <c r="I1631" s="35"/>
    </row>
    <row r="1632" spans="1:9" ht="15.75">
      <c r="A1632" s="618" t="s">
        <v>162</v>
      </c>
      <c r="B1632" s="618"/>
      <c r="C1632" s="618"/>
      <c r="D1632" s="618"/>
      <c r="E1632" s="618"/>
      <c r="F1632" s="618"/>
      <c r="G1632" s="618"/>
      <c r="H1632" s="618"/>
      <c r="I1632" s="618"/>
    </row>
    <row r="1633" spans="1:9">
      <c r="A1633" s="619"/>
      <c r="B1633" s="550" t="s">
        <v>163</v>
      </c>
      <c r="C1633" s="622" t="s">
        <v>164</v>
      </c>
      <c r="D1633" s="623"/>
      <c r="E1633" s="550" t="s">
        <v>165</v>
      </c>
      <c r="F1633" s="550" t="s">
        <v>227</v>
      </c>
      <c r="G1633" s="617" t="s">
        <v>166</v>
      </c>
      <c r="H1633" s="617"/>
      <c r="I1633" s="70"/>
    </row>
    <row r="1634" spans="1:9">
      <c r="A1634" s="619"/>
      <c r="B1634" s="551"/>
      <c r="C1634" s="624"/>
      <c r="D1634" s="625"/>
      <c r="E1634" s="551"/>
      <c r="F1634" s="551"/>
      <c r="G1634" s="617"/>
      <c r="H1634" s="617"/>
      <c r="I1634" s="70"/>
    </row>
    <row r="1635" spans="1:9">
      <c r="A1635" s="619"/>
      <c r="B1635" s="551"/>
      <c r="C1635" s="624"/>
      <c r="D1635" s="625"/>
      <c r="E1635" s="551"/>
      <c r="F1635" s="551"/>
      <c r="G1635" s="617"/>
      <c r="H1635" s="617"/>
      <c r="I1635" s="70"/>
    </row>
    <row r="1636" spans="1:9">
      <c r="A1636" s="620"/>
      <c r="B1636" s="552"/>
      <c r="C1636" s="626"/>
      <c r="D1636" s="627"/>
      <c r="E1636" s="552"/>
      <c r="F1636" s="552"/>
      <c r="G1636" s="71">
        <v>2018</v>
      </c>
      <c r="H1636" s="71">
        <v>2019</v>
      </c>
      <c r="I1636" s="70"/>
    </row>
    <row r="1637" spans="1:9">
      <c r="A1637" s="620"/>
      <c r="B1637" s="617" t="s">
        <v>167</v>
      </c>
      <c r="C1637" s="622" t="s">
        <v>168</v>
      </c>
      <c r="D1637" s="623"/>
      <c r="E1637" s="550" t="s">
        <v>169</v>
      </c>
      <c r="F1637" s="621">
        <v>49.3</v>
      </c>
      <c r="G1637" s="617">
        <v>49.3</v>
      </c>
      <c r="H1637" s="617">
        <v>49.3</v>
      </c>
      <c r="I1637" s="70"/>
    </row>
    <row r="1638" spans="1:9">
      <c r="A1638" s="620"/>
      <c r="B1638" s="617"/>
      <c r="C1638" s="626"/>
      <c r="D1638" s="627"/>
      <c r="E1638" s="551"/>
      <c r="F1638" s="621"/>
      <c r="G1638" s="617"/>
      <c r="H1638" s="617"/>
      <c r="I1638" s="70"/>
    </row>
    <row r="1639" spans="1:9">
      <c r="A1639" s="620"/>
      <c r="B1639" s="617" t="s">
        <v>170</v>
      </c>
      <c r="C1639" s="622" t="s">
        <v>171</v>
      </c>
      <c r="D1639" s="623"/>
      <c r="E1639" s="550" t="s">
        <v>169</v>
      </c>
      <c r="F1639" s="621">
        <v>49.3</v>
      </c>
      <c r="G1639" s="617">
        <v>49.3</v>
      </c>
      <c r="H1639" s="617">
        <v>49.3</v>
      </c>
      <c r="I1639" s="70"/>
    </row>
    <row r="1640" spans="1:9">
      <c r="A1640" s="620"/>
      <c r="B1640" s="617"/>
      <c r="C1640" s="626"/>
      <c r="D1640" s="627"/>
      <c r="E1640" s="551"/>
      <c r="F1640" s="621"/>
      <c r="G1640" s="617"/>
      <c r="H1640" s="617"/>
      <c r="I1640" s="70"/>
    </row>
    <row r="1641" spans="1:9">
      <c r="A1641" s="620"/>
      <c r="B1641" s="617" t="s">
        <v>172</v>
      </c>
      <c r="C1641" s="622" t="s">
        <v>173</v>
      </c>
      <c r="D1641" s="623"/>
      <c r="E1641" s="550" t="s">
        <v>174</v>
      </c>
      <c r="F1641" s="628">
        <f>E166/F1639/12</f>
        <v>24859.812947937797</v>
      </c>
      <c r="G1641" s="628">
        <f>H166/G1639/12</f>
        <v>24112.61494252874</v>
      </c>
      <c r="H1641" s="628">
        <f>I166/H1639/12</f>
        <v>24112.61494252874</v>
      </c>
      <c r="I1641" s="70"/>
    </row>
    <row r="1642" spans="1:9">
      <c r="A1642" s="620"/>
      <c r="B1642" s="617"/>
      <c r="C1642" s="624"/>
      <c r="D1642" s="625"/>
      <c r="E1642" s="551"/>
      <c r="F1642" s="617"/>
      <c r="G1642" s="617"/>
      <c r="H1642" s="617"/>
      <c r="I1642" s="70"/>
    </row>
    <row r="1643" spans="1:9">
      <c r="A1643" s="72"/>
      <c r="B1643" s="617"/>
      <c r="C1643" s="626"/>
      <c r="D1643" s="627"/>
      <c r="E1643" s="552"/>
      <c r="F1643" s="617"/>
      <c r="G1643" s="617"/>
      <c r="H1643" s="617"/>
      <c r="I1643" s="72"/>
    </row>
    <row r="1644" spans="1:9">
      <c r="A1644" s="619"/>
      <c r="B1644" s="619"/>
      <c r="C1644" s="619"/>
      <c r="D1644" s="619"/>
      <c r="E1644" s="619"/>
      <c r="F1644" s="619"/>
      <c r="G1644" s="619"/>
      <c r="H1644" s="619"/>
      <c r="I1644" s="619"/>
    </row>
    <row r="1645" spans="1:9" ht="15.75">
      <c r="A1645" s="616"/>
      <c r="B1645" s="635" t="s">
        <v>175</v>
      </c>
      <c r="C1645" s="635"/>
      <c r="D1645" s="635"/>
      <c r="E1645" s="635"/>
      <c r="F1645" s="635"/>
      <c r="G1645" s="635"/>
      <c r="H1645" s="635"/>
      <c r="I1645" s="73"/>
    </row>
    <row r="1646" spans="1:9">
      <c r="A1646" s="616"/>
      <c r="B1646" s="636" t="s">
        <v>163</v>
      </c>
      <c r="C1646" s="629" t="s">
        <v>164</v>
      </c>
      <c r="D1646" s="630"/>
      <c r="E1646" s="550" t="s">
        <v>176</v>
      </c>
      <c r="F1646" s="550" t="s">
        <v>227</v>
      </c>
      <c r="G1646" s="639" t="s">
        <v>166</v>
      </c>
      <c r="H1646" s="640"/>
      <c r="I1646" s="73"/>
    </row>
    <row r="1647" spans="1:9">
      <c r="A1647" s="616"/>
      <c r="B1647" s="637"/>
      <c r="C1647" s="631"/>
      <c r="D1647" s="632"/>
      <c r="E1647" s="551"/>
      <c r="F1647" s="551"/>
      <c r="G1647" s="641"/>
      <c r="H1647" s="642"/>
      <c r="I1647" s="73"/>
    </row>
    <row r="1648" spans="1:9">
      <c r="A1648" s="616"/>
      <c r="B1648" s="637"/>
      <c r="C1648" s="631"/>
      <c r="D1648" s="632"/>
      <c r="E1648" s="551"/>
      <c r="F1648" s="551"/>
      <c r="G1648" s="643"/>
      <c r="H1648" s="644"/>
      <c r="I1648" s="73"/>
    </row>
    <row r="1649" spans="1:9">
      <c r="A1649" s="616"/>
      <c r="B1649" s="638"/>
      <c r="C1649" s="633"/>
      <c r="D1649" s="634"/>
      <c r="E1649" s="552"/>
      <c r="F1649" s="552"/>
      <c r="G1649" s="71">
        <v>2018</v>
      </c>
      <c r="H1649" s="71">
        <v>2019</v>
      </c>
      <c r="I1649" s="73"/>
    </row>
    <row r="1650" spans="1:9">
      <c r="A1650" s="616"/>
      <c r="B1650" s="617" t="s">
        <v>167</v>
      </c>
      <c r="C1650" s="629" t="s">
        <v>177</v>
      </c>
      <c r="D1650" s="630"/>
      <c r="E1650" s="617" t="s">
        <v>174</v>
      </c>
      <c r="F1650" s="617"/>
      <c r="G1650" s="617"/>
      <c r="H1650" s="617"/>
      <c r="I1650" s="73"/>
    </row>
    <row r="1651" spans="1:9">
      <c r="A1651" s="616"/>
      <c r="B1651" s="617"/>
      <c r="C1651" s="633"/>
      <c r="D1651" s="634"/>
      <c r="E1651" s="617"/>
      <c r="F1651" s="617"/>
      <c r="G1651" s="617"/>
      <c r="H1651" s="617"/>
      <c r="I1651" s="73"/>
    </row>
    <row r="1652" spans="1:9">
      <c r="A1652" s="616"/>
      <c r="B1652" s="74"/>
      <c r="C1652" s="179" t="s">
        <v>178</v>
      </c>
      <c r="D1652" s="180"/>
      <c r="E1652" s="74"/>
      <c r="F1652" s="74"/>
      <c r="G1652" s="74"/>
      <c r="H1652" s="74"/>
      <c r="I1652" s="73"/>
    </row>
    <row r="1653" spans="1:9">
      <c r="A1653" s="616"/>
      <c r="B1653" s="617" t="s">
        <v>179</v>
      </c>
      <c r="C1653" s="629" t="s">
        <v>180</v>
      </c>
      <c r="D1653" s="630"/>
      <c r="E1653" s="617" t="s">
        <v>174</v>
      </c>
      <c r="F1653" s="617"/>
      <c r="G1653" s="617"/>
      <c r="H1653" s="617"/>
      <c r="I1653" s="73"/>
    </row>
    <row r="1654" spans="1:9">
      <c r="A1654" s="616"/>
      <c r="B1654" s="617"/>
      <c r="C1654" s="631"/>
      <c r="D1654" s="632"/>
      <c r="E1654" s="617"/>
      <c r="F1654" s="617"/>
      <c r="G1654" s="617"/>
      <c r="H1654" s="617"/>
      <c r="I1654" s="73"/>
    </row>
    <row r="1655" spans="1:9">
      <c r="A1655" s="616"/>
      <c r="B1655" s="617"/>
      <c r="C1655" s="633"/>
      <c r="D1655" s="634"/>
      <c r="E1655" s="617"/>
      <c r="F1655" s="617"/>
      <c r="G1655" s="617"/>
      <c r="H1655" s="617"/>
      <c r="I1655" s="73"/>
    </row>
    <row r="1656" spans="1:9">
      <c r="A1656" s="181"/>
      <c r="B1656" s="181"/>
      <c r="C1656" s="186"/>
      <c r="D1656" s="186"/>
      <c r="E1656" s="181"/>
      <c r="F1656" s="181"/>
      <c r="G1656" s="181"/>
      <c r="H1656" s="181"/>
      <c r="I1656" s="73"/>
    </row>
    <row r="1657" spans="1:9">
      <c r="A1657" s="181"/>
      <c r="B1657" s="181"/>
      <c r="C1657" s="186"/>
      <c r="D1657" s="186"/>
      <c r="E1657" s="181"/>
      <c r="F1657" s="181"/>
      <c r="G1657" s="181"/>
      <c r="H1657" s="181"/>
      <c r="I1657" s="73"/>
    </row>
    <row r="1658" spans="1:9">
      <c r="A1658" s="181"/>
      <c r="B1658" s="181"/>
      <c r="C1658" s="186"/>
      <c r="D1658" s="186"/>
      <c r="E1658" s="181"/>
      <c r="F1658" s="181"/>
      <c r="G1658" s="181"/>
      <c r="H1658" s="181"/>
      <c r="I1658" s="73"/>
    </row>
    <row r="1659" spans="1:9">
      <c r="A1659" s="181"/>
      <c r="B1659" s="181"/>
      <c r="C1659" s="186"/>
      <c r="D1659" s="186"/>
      <c r="E1659" s="181"/>
      <c r="F1659" s="181"/>
      <c r="G1659" s="181"/>
      <c r="H1659" s="181"/>
      <c r="I1659" s="73"/>
    </row>
    <row r="1660" spans="1:9">
      <c r="A1660" s="181"/>
      <c r="B1660" s="181"/>
      <c r="C1660" s="186"/>
      <c r="D1660" s="186"/>
      <c r="E1660" s="181"/>
      <c r="F1660" s="181"/>
      <c r="G1660" s="181"/>
      <c r="H1660" s="181"/>
      <c r="I1660" s="73"/>
    </row>
    <row r="1661" spans="1:9">
      <c r="A1661" s="83"/>
      <c r="B1661" s="72"/>
      <c r="C1661" s="72"/>
      <c r="D1661" s="164"/>
      <c r="E1661" s="72"/>
      <c r="F1661" s="72"/>
      <c r="G1661" s="72"/>
      <c r="H1661" s="72"/>
      <c r="I1661" s="70"/>
    </row>
    <row r="1662" spans="1:9">
      <c r="A1662" s="1"/>
      <c r="B1662" s="1"/>
      <c r="C1662" s="67"/>
      <c r="D1662" s="157"/>
      <c r="E1662" s="2"/>
      <c r="F1662" s="1"/>
      <c r="G1662" s="1"/>
      <c r="H1662" s="1"/>
      <c r="I1662" s="1"/>
    </row>
  </sheetData>
  <mergeCells count="1783">
    <mergeCell ref="I1511:I1512"/>
    <mergeCell ref="A1527:C1527"/>
    <mergeCell ref="A1528:C1528"/>
    <mergeCell ref="A1529:C1529"/>
    <mergeCell ref="A1513:C1513"/>
    <mergeCell ref="A1514:C1514"/>
    <mergeCell ref="A1515:C1515"/>
    <mergeCell ref="A1516:C1516"/>
    <mergeCell ref="A1517:C1517"/>
    <mergeCell ref="A1518:C1518"/>
    <mergeCell ref="A1519:C1519"/>
    <mergeCell ref="A1520:C1520"/>
    <mergeCell ref="A1521:C1521"/>
    <mergeCell ref="A1522:C1522"/>
    <mergeCell ref="A1523:C1523"/>
    <mergeCell ref="A1524:C1524"/>
    <mergeCell ref="A1525:C1525"/>
    <mergeCell ref="A1526:C1526"/>
    <mergeCell ref="A1508:C1508"/>
    <mergeCell ref="A1509:C1509"/>
    <mergeCell ref="A1511:C1512"/>
    <mergeCell ref="A1498:C1498"/>
    <mergeCell ref="A1499:C1499"/>
    <mergeCell ref="A1500:C1500"/>
    <mergeCell ref="A1501:C1501"/>
    <mergeCell ref="A1502:C1502"/>
    <mergeCell ref="A1503:C1503"/>
    <mergeCell ref="A1504:C1504"/>
    <mergeCell ref="A1505:C1505"/>
    <mergeCell ref="A1506:C1506"/>
    <mergeCell ref="A1507:C1507"/>
    <mergeCell ref="A1510:C1510"/>
    <mergeCell ref="A1496:C1496"/>
    <mergeCell ref="A1497:C1497"/>
    <mergeCell ref="H1479:H1480"/>
    <mergeCell ref="G1479:G1480"/>
    <mergeCell ref="E1511:E1512"/>
    <mergeCell ref="F1511:F1512"/>
    <mergeCell ref="G1511:G1512"/>
    <mergeCell ref="H1511:H1512"/>
    <mergeCell ref="I1479:I1480"/>
    <mergeCell ref="A1481:C1481"/>
    <mergeCell ref="A1482:C1482"/>
    <mergeCell ref="A1483:C1483"/>
    <mergeCell ref="A1484:C1484"/>
    <mergeCell ref="A1485:C1485"/>
    <mergeCell ref="A1486:C1486"/>
    <mergeCell ref="A1487:C1487"/>
    <mergeCell ref="A1488:C1488"/>
    <mergeCell ref="A1489:C1489"/>
    <mergeCell ref="A1490:C1490"/>
    <mergeCell ref="A1491:C1491"/>
    <mergeCell ref="A1492:C1492"/>
    <mergeCell ref="A1493:C1493"/>
    <mergeCell ref="A1494:C1494"/>
    <mergeCell ref="A1495:C1495"/>
    <mergeCell ref="A1466:C1466"/>
    <mergeCell ref="A1467:C1467"/>
    <mergeCell ref="A1468:C1468"/>
    <mergeCell ref="A1469:C1469"/>
    <mergeCell ref="A1470:C1470"/>
    <mergeCell ref="A1471:C1471"/>
    <mergeCell ref="A1472:C1472"/>
    <mergeCell ref="A1473:C1473"/>
    <mergeCell ref="A1474:C1474"/>
    <mergeCell ref="A1475:C1475"/>
    <mergeCell ref="A1476:C1476"/>
    <mergeCell ref="A1477:C1477"/>
    <mergeCell ref="A1478:C1478"/>
    <mergeCell ref="A1479:C1480"/>
    <mergeCell ref="E1479:E1480"/>
    <mergeCell ref="F1479:F1480"/>
    <mergeCell ref="A1464:C1464"/>
    <mergeCell ref="A1465:C1465"/>
    <mergeCell ref="H1447:H1448"/>
    <mergeCell ref="I1447:I1448"/>
    <mergeCell ref="A1449:C1449"/>
    <mergeCell ref="A1450:C1450"/>
    <mergeCell ref="A1451:C1451"/>
    <mergeCell ref="A1452:C1452"/>
    <mergeCell ref="A1453:C1453"/>
    <mergeCell ref="A1454:C1454"/>
    <mergeCell ref="A1455:C1455"/>
    <mergeCell ref="A1456:C1456"/>
    <mergeCell ref="A1457:C1457"/>
    <mergeCell ref="A1458:C1458"/>
    <mergeCell ref="A1459:C1459"/>
    <mergeCell ref="A1460:C1460"/>
    <mergeCell ref="A1461:C1461"/>
    <mergeCell ref="A1462:C1462"/>
    <mergeCell ref="A1463:C1463"/>
    <mergeCell ref="A1434:C1434"/>
    <mergeCell ref="A1435:C1435"/>
    <mergeCell ref="A1436:C1436"/>
    <mergeCell ref="A1437:C1437"/>
    <mergeCell ref="A1438:C1438"/>
    <mergeCell ref="A1439:C1439"/>
    <mergeCell ref="A1440:C1440"/>
    <mergeCell ref="A1441:C1441"/>
    <mergeCell ref="A1442:C1442"/>
    <mergeCell ref="A1443:C1443"/>
    <mergeCell ref="A1444:C1444"/>
    <mergeCell ref="A1445:C1445"/>
    <mergeCell ref="A1446:C1446"/>
    <mergeCell ref="A1447:C1448"/>
    <mergeCell ref="E1447:E1448"/>
    <mergeCell ref="F1447:F1448"/>
    <mergeCell ref="G1447:G1448"/>
    <mergeCell ref="A1356:C1356"/>
    <mergeCell ref="A1357:C1357"/>
    <mergeCell ref="A1358:C1358"/>
    <mergeCell ref="A1359:C1359"/>
    <mergeCell ref="A1360:C1360"/>
    <mergeCell ref="A1361:C1361"/>
    <mergeCell ref="A1362:C1362"/>
    <mergeCell ref="A1363:C1363"/>
    <mergeCell ref="A1364:C1364"/>
    <mergeCell ref="A1365:C1365"/>
    <mergeCell ref="A1366:C1366"/>
    <mergeCell ref="A1367:C1367"/>
    <mergeCell ref="A1368:C1368"/>
    <mergeCell ref="A1369:C1369"/>
    <mergeCell ref="A1339:C1339"/>
    <mergeCell ref="A1340:C1340"/>
    <mergeCell ref="A1341:C1341"/>
    <mergeCell ref="A1342:C1342"/>
    <mergeCell ref="A1343:C1343"/>
    <mergeCell ref="A1344:C1344"/>
    <mergeCell ref="A1345:C1345"/>
    <mergeCell ref="A1346:C1346"/>
    <mergeCell ref="A1347:C1347"/>
    <mergeCell ref="A1348:C1348"/>
    <mergeCell ref="A1349:C1349"/>
    <mergeCell ref="A1350:C1350"/>
    <mergeCell ref="A1351:C1351"/>
    <mergeCell ref="A1352:C1352"/>
    <mergeCell ref="A1353:C1353"/>
    <mergeCell ref="A1354:C1354"/>
    <mergeCell ref="A1355:C1355"/>
    <mergeCell ref="H1:J1"/>
    <mergeCell ref="H2:J2"/>
    <mergeCell ref="H3:J3"/>
    <mergeCell ref="H4:J4"/>
    <mergeCell ref="A443:C443"/>
    <mergeCell ref="A444:C444"/>
    <mergeCell ref="A445:C445"/>
    <mergeCell ref="A446:C446"/>
    <mergeCell ref="A447:C447"/>
    <mergeCell ref="A448:C448"/>
    <mergeCell ref="A449:C449"/>
    <mergeCell ref="A430:C430"/>
    <mergeCell ref="A431:C432"/>
    <mergeCell ref="E431:E432"/>
    <mergeCell ref="F431:F432"/>
    <mergeCell ref="G431:G432"/>
    <mergeCell ref="H431:H432"/>
    <mergeCell ref="I431:I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E399:E400"/>
    <mergeCell ref="F399:F400"/>
    <mergeCell ref="G399:G400"/>
    <mergeCell ref="H399:H400"/>
    <mergeCell ref="I399:I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F10:H10"/>
    <mergeCell ref="G12:H12"/>
    <mergeCell ref="F13:H13"/>
    <mergeCell ref="C1641:D1643"/>
    <mergeCell ref="A1402:C1402"/>
    <mergeCell ref="A1403:C1403"/>
    <mergeCell ref="A1404:C1404"/>
    <mergeCell ref="A1405:C1405"/>
    <mergeCell ref="A1406:C1406"/>
    <mergeCell ref="A1407:C1407"/>
    <mergeCell ref="A1408:C1408"/>
    <mergeCell ref="A1409:C1409"/>
    <mergeCell ref="A1410:C1410"/>
    <mergeCell ref="A1411:C1411"/>
    <mergeCell ref="A1412:C1412"/>
    <mergeCell ref="A1413:C1413"/>
    <mergeCell ref="A1414:C1414"/>
    <mergeCell ref="F1415:F1416"/>
    <mergeCell ref="G1415:G1416"/>
    <mergeCell ref="C1646:D1649"/>
    <mergeCell ref="C1650:D1651"/>
    <mergeCell ref="C1653:D1655"/>
    <mergeCell ref="A1432:C1432"/>
    <mergeCell ref="A1433:C1433"/>
    <mergeCell ref="H1415:H1416"/>
    <mergeCell ref="I1415:I1416"/>
    <mergeCell ref="A1417:C1417"/>
    <mergeCell ref="A1418:C1418"/>
    <mergeCell ref="A1419:C1419"/>
    <mergeCell ref="A1420:C1420"/>
    <mergeCell ref="A1421:C1421"/>
    <mergeCell ref="A1422:C1422"/>
    <mergeCell ref="A1423:C1423"/>
    <mergeCell ref="A1424:C1424"/>
    <mergeCell ref="A1425:C1425"/>
    <mergeCell ref="A1426:C1426"/>
    <mergeCell ref="A1427:C1427"/>
    <mergeCell ref="A1428:C1428"/>
    <mergeCell ref="A1429:C1429"/>
    <mergeCell ref="A1430:C1430"/>
    <mergeCell ref="A1431:C1431"/>
    <mergeCell ref="A1644:I1644"/>
    <mergeCell ref="A1645:A1648"/>
    <mergeCell ref="B1645:H1645"/>
    <mergeCell ref="B1646:B1649"/>
    <mergeCell ref="E1646:E1649"/>
    <mergeCell ref="G1646:H1648"/>
    <mergeCell ref="A1649:A1651"/>
    <mergeCell ref="B1650:B1651"/>
    <mergeCell ref="A1415:C1416"/>
    <mergeCell ref="E1415:E1416"/>
    <mergeCell ref="E1650:E1651"/>
    <mergeCell ref="F1650:F1651"/>
    <mergeCell ref="G1650:G1651"/>
    <mergeCell ref="H1650:H1651"/>
    <mergeCell ref="A1530:C1530"/>
    <mergeCell ref="A1531:C1531"/>
    <mergeCell ref="A1532:C1532"/>
    <mergeCell ref="A1533:C1533"/>
    <mergeCell ref="A1534:C1534"/>
    <mergeCell ref="A1535:C1535"/>
    <mergeCell ref="A1536:C1536"/>
    <mergeCell ref="A1537:C1537"/>
    <mergeCell ref="A1199:C1199"/>
    <mergeCell ref="A1200:C1200"/>
    <mergeCell ref="A1201:C1201"/>
    <mergeCell ref="A1202:C1202"/>
    <mergeCell ref="A1203:C1203"/>
    <mergeCell ref="A1204:C1204"/>
    <mergeCell ref="A1205:C1205"/>
    <mergeCell ref="A1206:C1206"/>
    <mergeCell ref="A1207:C1207"/>
    <mergeCell ref="A1208:C1208"/>
    <mergeCell ref="A1209:C1209"/>
    <mergeCell ref="A1210:C1210"/>
    <mergeCell ref="A1538:C1538"/>
    <mergeCell ref="A1539:C1539"/>
    <mergeCell ref="A1540:C1540"/>
    <mergeCell ref="A1541:C1541"/>
    <mergeCell ref="A1542:C1542"/>
    <mergeCell ref="A1543:C1543"/>
    <mergeCell ref="A1544:C1544"/>
    <mergeCell ref="A1545:C1545"/>
    <mergeCell ref="A1185:C1185"/>
    <mergeCell ref="A1186:C1186"/>
    <mergeCell ref="A1187:C1187"/>
    <mergeCell ref="A1188:C1188"/>
    <mergeCell ref="A1189:C1189"/>
    <mergeCell ref="A1190:C1190"/>
    <mergeCell ref="A1194:C1194"/>
    <mergeCell ref="A1195:C1195"/>
    <mergeCell ref="A1196:C1196"/>
    <mergeCell ref="A1197:C1197"/>
    <mergeCell ref="A1198:C1198"/>
    <mergeCell ref="A702:C702"/>
    <mergeCell ref="A703:C703"/>
    <mergeCell ref="A704:C704"/>
    <mergeCell ref="A705:C705"/>
    <mergeCell ref="A706:C706"/>
    <mergeCell ref="A707:C707"/>
    <mergeCell ref="A1033:C1033"/>
    <mergeCell ref="A1034:C1034"/>
    <mergeCell ref="A1035:C1035"/>
    <mergeCell ref="A1018:C1018"/>
    <mergeCell ref="A1019:C1019"/>
    <mergeCell ref="A1020:C1020"/>
    <mergeCell ref="A1021:C1021"/>
    <mergeCell ref="A1022:C1022"/>
    <mergeCell ref="A1023:C1023"/>
    <mergeCell ref="A1024:C1024"/>
    <mergeCell ref="A1025:C1025"/>
    <mergeCell ref="A1026:C1026"/>
    <mergeCell ref="A1054:C1054"/>
    <mergeCell ref="A1055:C1055"/>
    <mergeCell ref="A1045:C1045"/>
    <mergeCell ref="A689:C690"/>
    <mergeCell ref="E689:E690"/>
    <mergeCell ref="F689:F690"/>
    <mergeCell ref="G689:G690"/>
    <mergeCell ref="H689:H690"/>
    <mergeCell ref="I689:I690"/>
    <mergeCell ref="A691:C691"/>
    <mergeCell ref="A692:C692"/>
    <mergeCell ref="A693:C693"/>
    <mergeCell ref="A694:C694"/>
    <mergeCell ref="A695:C695"/>
    <mergeCell ref="A696:C696"/>
    <mergeCell ref="A697:C697"/>
    <mergeCell ref="A698:C698"/>
    <mergeCell ref="A699:C699"/>
    <mergeCell ref="A700:C700"/>
    <mergeCell ref="A701:C701"/>
    <mergeCell ref="A672:C672"/>
    <mergeCell ref="A673:C673"/>
    <mergeCell ref="A674:C674"/>
    <mergeCell ref="A675:C675"/>
    <mergeCell ref="A676:C676"/>
    <mergeCell ref="A677:C677"/>
    <mergeCell ref="A678:C678"/>
    <mergeCell ref="A679:C679"/>
    <mergeCell ref="A680:C680"/>
    <mergeCell ref="A681:C681"/>
    <mergeCell ref="A682:C682"/>
    <mergeCell ref="A683:C683"/>
    <mergeCell ref="A684:C684"/>
    <mergeCell ref="A685:C685"/>
    <mergeCell ref="A686:C686"/>
    <mergeCell ref="A687:C687"/>
    <mergeCell ref="A688:C688"/>
    <mergeCell ref="E657:E658"/>
    <mergeCell ref="F657:F658"/>
    <mergeCell ref="G657:G658"/>
    <mergeCell ref="H657:H658"/>
    <mergeCell ref="I657:I658"/>
    <mergeCell ref="A659:C659"/>
    <mergeCell ref="A660:C660"/>
    <mergeCell ref="A661:C661"/>
    <mergeCell ref="A662:C662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1652:A1655"/>
    <mergeCell ref="B1653:B1655"/>
    <mergeCell ref="E1653:E1655"/>
    <mergeCell ref="F1653:F1655"/>
    <mergeCell ref="G1653:G1655"/>
    <mergeCell ref="H1653:H1655"/>
    <mergeCell ref="A1632:I1632"/>
    <mergeCell ref="A1633:A1635"/>
    <mergeCell ref="B1633:B1636"/>
    <mergeCell ref="E1633:E1636"/>
    <mergeCell ref="G1633:H1635"/>
    <mergeCell ref="A1636:A1638"/>
    <mergeCell ref="B1637:B1638"/>
    <mergeCell ref="F1637:F1638"/>
    <mergeCell ref="G1637:G1638"/>
    <mergeCell ref="H1637:H1638"/>
    <mergeCell ref="A1639:A1640"/>
    <mergeCell ref="B1639:B1640"/>
    <mergeCell ref="E1639:E1640"/>
    <mergeCell ref="F1639:F1640"/>
    <mergeCell ref="G1639:G1640"/>
    <mergeCell ref="H1639:H1640"/>
    <mergeCell ref="C1633:D1636"/>
    <mergeCell ref="C1637:D1638"/>
    <mergeCell ref="C1639:D1640"/>
    <mergeCell ref="A1641:A1642"/>
    <mergeCell ref="B1641:B1643"/>
    <mergeCell ref="E1641:E1643"/>
    <mergeCell ref="F1641:F1643"/>
    <mergeCell ref="G1641:G1643"/>
    <mergeCell ref="H1641:H1643"/>
    <mergeCell ref="F1646:F1649"/>
    <mergeCell ref="A1046:C1046"/>
    <mergeCell ref="A1047:C1047"/>
    <mergeCell ref="A1048:C1048"/>
    <mergeCell ref="A1049:C1049"/>
    <mergeCell ref="A1050:C1050"/>
    <mergeCell ref="A1051:C1051"/>
    <mergeCell ref="A1052:C1052"/>
    <mergeCell ref="A1053:C1053"/>
    <mergeCell ref="A1036:C1036"/>
    <mergeCell ref="A1037:C1037"/>
    <mergeCell ref="A1038:C1038"/>
    <mergeCell ref="A1039:C1039"/>
    <mergeCell ref="A1040:C1040"/>
    <mergeCell ref="A1041:C1041"/>
    <mergeCell ref="A1042:C1042"/>
    <mergeCell ref="A1043:C1043"/>
    <mergeCell ref="A1044:C1044"/>
    <mergeCell ref="A1016:C1016"/>
    <mergeCell ref="A1017:C1017"/>
    <mergeCell ref="A1000:C1000"/>
    <mergeCell ref="A1001:C1001"/>
    <mergeCell ref="A1002:C1002"/>
    <mergeCell ref="A1003:C1003"/>
    <mergeCell ref="A1004:C1004"/>
    <mergeCell ref="A1005:C1005"/>
    <mergeCell ref="A1006:C1006"/>
    <mergeCell ref="A1007:C1007"/>
    <mergeCell ref="A1008:C1008"/>
    <mergeCell ref="A1027:C1027"/>
    <mergeCell ref="A1028:C1028"/>
    <mergeCell ref="A1029:C1029"/>
    <mergeCell ref="A1030:C1030"/>
    <mergeCell ref="A1031:C1031"/>
    <mergeCell ref="A1032:C1032"/>
    <mergeCell ref="A999:C999"/>
    <mergeCell ref="A920:C920"/>
    <mergeCell ref="A921:C921"/>
    <mergeCell ref="A922:C922"/>
    <mergeCell ref="A923:C923"/>
    <mergeCell ref="A924:C924"/>
    <mergeCell ref="A925:C925"/>
    <mergeCell ref="A926:C926"/>
    <mergeCell ref="A927:C927"/>
    <mergeCell ref="A928:C928"/>
    <mergeCell ref="A1009:C1009"/>
    <mergeCell ref="A1010:C1010"/>
    <mergeCell ref="A1011:C1011"/>
    <mergeCell ref="A1012:C1012"/>
    <mergeCell ref="A1013:C1013"/>
    <mergeCell ref="A1014:C1014"/>
    <mergeCell ref="A1015:C1015"/>
    <mergeCell ref="A932:C932"/>
    <mergeCell ref="A933:C933"/>
    <mergeCell ref="A934:C934"/>
    <mergeCell ref="A935:C935"/>
    <mergeCell ref="A936:C936"/>
    <mergeCell ref="A937:C937"/>
    <mergeCell ref="A938:C938"/>
    <mergeCell ref="A939:C939"/>
    <mergeCell ref="A940:C940"/>
    <mergeCell ref="A941:C941"/>
    <mergeCell ref="A942:C942"/>
    <mergeCell ref="A943:C943"/>
    <mergeCell ref="A944:C944"/>
    <mergeCell ref="A945:C945"/>
    <mergeCell ref="A946:C946"/>
    <mergeCell ref="A919:C919"/>
    <mergeCell ref="A1191:C1191"/>
    <mergeCell ref="A1192:C1192"/>
    <mergeCell ref="A1193:C1193"/>
    <mergeCell ref="A1176:C1176"/>
    <mergeCell ref="A1177:C1177"/>
    <mergeCell ref="A1178:C1178"/>
    <mergeCell ref="A1179:C1179"/>
    <mergeCell ref="A1180:C1180"/>
    <mergeCell ref="A1181:C1181"/>
    <mergeCell ref="A1182:C1182"/>
    <mergeCell ref="A1183:C1183"/>
    <mergeCell ref="A1184:C1184"/>
    <mergeCell ref="A1167:C1167"/>
    <mergeCell ref="A1168:C1168"/>
    <mergeCell ref="A1169:C1169"/>
    <mergeCell ref="A1170:C1170"/>
    <mergeCell ref="A1171:C1171"/>
    <mergeCell ref="A1172:C1172"/>
    <mergeCell ref="A1173:C1173"/>
    <mergeCell ref="A1174:C1174"/>
    <mergeCell ref="A1175:C1175"/>
    <mergeCell ref="A1158:C1158"/>
    <mergeCell ref="A1159:C1159"/>
    <mergeCell ref="A929:C929"/>
    <mergeCell ref="A930:C930"/>
    <mergeCell ref="A931:C931"/>
    <mergeCell ref="A994:C994"/>
    <mergeCell ref="A995:C995"/>
    <mergeCell ref="A996:C996"/>
    <mergeCell ref="A997:C997"/>
    <mergeCell ref="A998:C998"/>
    <mergeCell ref="A1160:C1160"/>
    <mergeCell ref="A1161:C1161"/>
    <mergeCell ref="A1162:C1162"/>
    <mergeCell ref="A1163:C1163"/>
    <mergeCell ref="A1164:C1164"/>
    <mergeCell ref="A1165:C1165"/>
    <mergeCell ref="A1166:C1166"/>
    <mergeCell ref="A1149:C1149"/>
    <mergeCell ref="A1150:C1150"/>
    <mergeCell ref="A1151:C1151"/>
    <mergeCell ref="A1152:C1152"/>
    <mergeCell ref="A1153:C1153"/>
    <mergeCell ref="A1154:C1154"/>
    <mergeCell ref="A1155:C1155"/>
    <mergeCell ref="A1156:C1156"/>
    <mergeCell ref="A1157:C1157"/>
    <mergeCell ref="A1140:C1140"/>
    <mergeCell ref="A1141:C1141"/>
    <mergeCell ref="A1142:C1142"/>
    <mergeCell ref="A1143:C1143"/>
    <mergeCell ref="A1144:C1144"/>
    <mergeCell ref="A1145:C1145"/>
    <mergeCell ref="A1146:C1146"/>
    <mergeCell ref="A1147:C1147"/>
    <mergeCell ref="A1148:C1148"/>
    <mergeCell ref="A1131:C1131"/>
    <mergeCell ref="A1132:C1132"/>
    <mergeCell ref="A1133:C1133"/>
    <mergeCell ref="A1134:C1134"/>
    <mergeCell ref="A1135:C1135"/>
    <mergeCell ref="A1136:C1136"/>
    <mergeCell ref="A1137:C1137"/>
    <mergeCell ref="A1138:C1138"/>
    <mergeCell ref="A1139:C1139"/>
    <mergeCell ref="A1122:C1122"/>
    <mergeCell ref="A1123:C1123"/>
    <mergeCell ref="A1124:C1124"/>
    <mergeCell ref="A1125:C1125"/>
    <mergeCell ref="A1126:C1126"/>
    <mergeCell ref="A1127:C1127"/>
    <mergeCell ref="A1128:C1128"/>
    <mergeCell ref="A1129:C1129"/>
    <mergeCell ref="A1130:C1130"/>
    <mergeCell ref="A1113:C1113"/>
    <mergeCell ref="A1114:C1114"/>
    <mergeCell ref="A1115:C1115"/>
    <mergeCell ref="A1116:C1116"/>
    <mergeCell ref="A1117:C1117"/>
    <mergeCell ref="A1118:C1118"/>
    <mergeCell ref="A1119:C1119"/>
    <mergeCell ref="A1120:C1120"/>
    <mergeCell ref="A1121:C1121"/>
    <mergeCell ref="A1104:C1104"/>
    <mergeCell ref="A1105:C1105"/>
    <mergeCell ref="A1106:C1106"/>
    <mergeCell ref="A1107:C1107"/>
    <mergeCell ref="A1108:C1108"/>
    <mergeCell ref="A1109:C1109"/>
    <mergeCell ref="A1110:C1110"/>
    <mergeCell ref="A1111:C1111"/>
    <mergeCell ref="A1112:C1112"/>
    <mergeCell ref="A1095:C1095"/>
    <mergeCell ref="A1096:C1096"/>
    <mergeCell ref="A1097:C1097"/>
    <mergeCell ref="A1098:C1098"/>
    <mergeCell ref="A1099:C1099"/>
    <mergeCell ref="A1100:C1100"/>
    <mergeCell ref="A1101:C1101"/>
    <mergeCell ref="A1102:C1102"/>
    <mergeCell ref="A1103:C1103"/>
    <mergeCell ref="A1087:C1087"/>
    <mergeCell ref="A1088:C1088"/>
    <mergeCell ref="A1089:C1089"/>
    <mergeCell ref="A1090:C1090"/>
    <mergeCell ref="A1091:C1091"/>
    <mergeCell ref="A1092:C1092"/>
    <mergeCell ref="A1093:C1093"/>
    <mergeCell ref="A1094:C1094"/>
    <mergeCell ref="A1081:C1081"/>
    <mergeCell ref="A1082:C1082"/>
    <mergeCell ref="A1083:C1083"/>
    <mergeCell ref="A1084:C1084"/>
    <mergeCell ref="A1085:C1085"/>
    <mergeCell ref="A1086:C1086"/>
    <mergeCell ref="A1072:C1072"/>
    <mergeCell ref="A1073:C1073"/>
    <mergeCell ref="A1074:C1074"/>
    <mergeCell ref="A1075:C1075"/>
    <mergeCell ref="A1076:C1076"/>
    <mergeCell ref="A1077:C1077"/>
    <mergeCell ref="A1078:C1078"/>
    <mergeCell ref="A1079:C1079"/>
    <mergeCell ref="A1080:C1080"/>
    <mergeCell ref="A1063:C1063"/>
    <mergeCell ref="A1064:C1064"/>
    <mergeCell ref="A1065:C1065"/>
    <mergeCell ref="A1066:C1066"/>
    <mergeCell ref="A1067:C1067"/>
    <mergeCell ref="A1068:C1068"/>
    <mergeCell ref="A1069:C1069"/>
    <mergeCell ref="A1070:C1070"/>
    <mergeCell ref="A1071:C1071"/>
    <mergeCell ref="A1056:C1056"/>
    <mergeCell ref="A1057:C1057"/>
    <mergeCell ref="A1058:C1058"/>
    <mergeCell ref="A1059:C1059"/>
    <mergeCell ref="A1060:C1060"/>
    <mergeCell ref="A1061:C1061"/>
    <mergeCell ref="A1062:C1062"/>
    <mergeCell ref="A894:C894"/>
    <mergeCell ref="A895:C895"/>
    <mergeCell ref="A896:C896"/>
    <mergeCell ref="A897:C897"/>
    <mergeCell ref="A898:C898"/>
    <mergeCell ref="A899:C899"/>
    <mergeCell ref="A900:C900"/>
    <mergeCell ref="A901:C901"/>
    <mergeCell ref="A902:C902"/>
    <mergeCell ref="A903:C903"/>
    <mergeCell ref="A904:C904"/>
    <mergeCell ref="A905:C905"/>
    <mergeCell ref="A906:C906"/>
    <mergeCell ref="A907:C907"/>
    <mergeCell ref="A908:C908"/>
    <mergeCell ref="A909:C909"/>
    <mergeCell ref="A910:C910"/>
    <mergeCell ref="A911:C911"/>
    <mergeCell ref="A912:C912"/>
    <mergeCell ref="A913:C913"/>
    <mergeCell ref="A914:C914"/>
    <mergeCell ref="A915:C915"/>
    <mergeCell ref="A916:C916"/>
    <mergeCell ref="A917:C917"/>
    <mergeCell ref="A918:C918"/>
    <mergeCell ref="A885:C885"/>
    <mergeCell ref="A886:C886"/>
    <mergeCell ref="A887:C887"/>
    <mergeCell ref="A888:C888"/>
    <mergeCell ref="A889:C889"/>
    <mergeCell ref="A890:C890"/>
    <mergeCell ref="A891:C891"/>
    <mergeCell ref="A892:C892"/>
    <mergeCell ref="A893:C893"/>
    <mergeCell ref="A876:C876"/>
    <mergeCell ref="A877:C877"/>
    <mergeCell ref="A878:C878"/>
    <mergeCell ref="A879:C879"/>
    <mergeCell ref="A880:C880"/>
    <mergeCell ref="A881:C881"/>
    <mergeCell ref="A882:C882"/>
    <mergeCell ref="A883:C883"/>
    <mergeCell ref="A884:C884"/>
    <mergeCell ref="A867:C867"/>
    <mergeCell ref="A868:C868"/>
    <mergeCell ref="A869:C869"/>
    <mergeCell ref="A870:C870"/>
    <mergeCell ref="A871:C871"/>
    <mergeCell ref="A872:C872"/>
    <mergeCell ref="A873:C873"/>
    <mergeCell ref="A874:C874"/>
    <mergeCell ref="A875:C875"/>
    <mergeCell ref="A858:C858"/>
    <mergeCell ref="A859:C859"/>
    <mergeCell ref="A860:C860"/>
    <mergeCell ref="A861:C861"/>
    <mergeCell ref="A862:C862"/>
    <mergeCell ref="A863:C863"/>
    <mergeCell ref="A864:C864"/>
    <mergeCell ref="A865:C865"/>
    <mergeCell ref="A866:C866"/>
    <mergeCell ref="A839:C839"/>
    <mergeCell ref="A849:C849"/>
    <mergeCell ref="A850:C850"/>
    <mergeCell ref="A851:C851"/>
    <mergeCell ref="A852:C852"/>
    <mergeCell ref="A853:C853"/>
    <mergeCell ref="A854:C854"/>
    <mergeCell ref="A855:C855"/>
    <mergeCell ref="A856:C856"/>
    <mergeCell ref="A857:C857"/>
    <mergeCell ref="A840:C840"/>
    <mergeCell ref="A841:C841"/>
    <mergeCell ref="A842:C842"/>
    <mergeCell ref="A843:C843"/>
    <mergeCell ref="A844:C844"/>
    <mergeCell ref="A845:C845"/>
    <mergeCell ref="A846:C846"/>
    <mergeCell ref="A847:C847"/>
    <mergeCell ref="A848:C848"/>
    <mergeCell ref="A637:C637"/>
    <mergeCell ref="A638:C638"/>
    <mergeCell ref="A639:C639"/>
    <mergeCell ref="A640:C640"/>
    <mergeCell ref="A641:C641"/>
    <mergeCell ref="A642:C642"/>
    <mergeCell ref="A643:C643"/>
    <mergeCell ref="A628:C628"/>
    <mergeCell ref="A629:C629"/>
    <mergeCell ref="A630:C630"/>
    <mergeCell ref="A631:C631"/>
    <mergeCell ref="A632:C632"/>
    <mergeCell ref="A633:C633"/>
    <mergeCell ref="A634:C634"/>
    <mergeCell ref="A635:C635"/>
    <mergeCell ref="A636:C636"/>
    <mergeCell ref="A838:C838"/>
    <mergeCell ref="A644:C644"/>
    <mergeCell ref="A645:C645"/>
    <mergeCell ref="A646:C646"/>
    <mergeCell ref="A647:C647"/>
    <mergeCell ref="A648:C648"/>
    <mergeCell ref="A649:C649"/>
    <mergeCell ref="A650:C650"/>
    <mergeCell ref="A651:C651"/>
    <mergeCell ref="A652:C652"/>
    <mergeCell ref="A653:C653"/>
    <mergeCell ref="A654:C654"/>
    <mergeCell ref="A655:C655"/>
    <mergeCell ref="A656:C656"/>
    <mergeCell ref="A657:C658"/>
    <mergeCell ref="A671:C671"/>
    <mergeCell ref="A623:C623"/>
    <mergeCell ref="A624:C624"/>
    <mergeCell ref="A625:C626"/>
    <mergeCell ref="E625:E626"/>
    <mergeCell ref="F625:F626"/>
    <mergeCell ref="G625:G626"/>
    <mergeCell ref="H625:H626"/>
    <mergeCell ref="I625:I626"/>
    <mergeCell ref="A627:C627"/>
    <mergeCell ref="A614:C614"/>
    <mergeCell ref="A615:C615"/>
    <mergeCell ref="A616:C616"/>
    <mergeCell ref="A617:C617"/>
    <mergeCell ref="A618:C618"/>
    <mergeCell ref="A619:C619"/>
    <mergeCell ref="A620:C620"/>
    <mergeCell ref="A621:C621"/>
    <mergeCell ref="A622:C622"/>
    <mergeCell ref="A605:C605"/>
    <mergeCell ref="A606:C606"/>
    <mergeCell ref="A607:C607"/>
    <mergeCell ref="A608:C608"/>
    <mergeCell ref="A609:C609"/>
    <mergeCell ref="A610:C610"/>
    <mergeCell ref="A611:C611"/>
    <mergeCell ref="A612:C612"/>
    <mergeCell ref="A613:C613"/>
    <mergeCell ref="A596:C596"/>
    <mergeCell ref="A597:C597"/>
    <mergeCell ref="A598:C598"/>
    <mergeCell ref="A599:C599"/>
    <mergeCell ref="A600:C600"/>
    <mergeCell ref="A601:C601"/>
    <mergeCell ref="A602:C602"/>
    <mergeCell ref="A603:C603"/>
    <mergeCell ref="A604:C604"/>
    <mergeCell ref="A591:C591"/>
    <mergeCell ref="A592:C592"/>
    <mergeCell ref="A593:C594"/>
    <mergeCell ref="E593:E594"/>
    <mergeCell ref="F593:F594"/>
    <mergeCell ref="G593:G594"/>
    <mergeCell ref="H593:H594"/>
    <mergeCell ref="I593:I594"/>
    <mergeCell ref="A595:C595"/>
    <mergeCell ref="A582:C582"/>
    <mergeCell ref="A583:C583"/>
    <mergeCell ref="A584:C584"/>
    <mergeCell ref="A585:C585"/>
    <mergeCell ref="A586:C586"/>
    <mergeCell ref="A587:C587"/>
    <mergeCell ref="A588:C588"/>
    <mergeCell ref="A589:C589"/>
    <mergeCell ref="A590:C590"/>
    <mergeCell ref="A572:C572"/>
    <mergeCell ref="A573:C573"/>
    <mergeCell ref="A574:C574"/>
    <mergeCell ref="A575:C575"/>
    <mergeCell ref="A576:C576"/>
    <mergeCell ref="A577:C577"/>
    <mergeCell ref="A578:C578"/>
    <mergeCell ref="A580:C580"/>
    <mergeCell ref="A581:C581"/>
    <mergeCell ref="A563:C563"/>
    <mergeCell ref="A564:C564"/>
    <mergeCell ref="A565:C565"/>
    <mergeCell ref="A566:C566"/>
    <mergeCell ref="A567:C567"/>
    <mergeCell ref="A568:C568"/>
    <mergeCell ref="A569:C569"/>
    <mergeCell ref="A570:C570"/>
    <mergeCell ref="A571:C571"/>
    <mergeCell ref="A579:C579"/>
    <mergeCell ref="A558:C558"/>
    <mergeCell ref="A559:C559"/>
    <mergeCell ref="A560:C561"/>
    <mergeCell ref="E560:E561"/>
    <mergeCell ref="F560:F561"/>
    <mergeCell ref="G560:G561"/>
    <mergeCell ref="H560:H561"/>
    <mergeCell ref="I560:I561"/>
    <mergeCell ref="A562:C562"/>
    <mergeCell ref="A549:C549"/>
    <mergeCell ref="A550:C550"/>
    <mergeCell ref="A551:C551"/>
    <mergeCell ref="A552:C552"/>
    <mergeCell ref="A553:C553"/>
    <mergeCell ref="A554:C554"/>
    <mergeCell ref="A555:C555"/>
    <mergeCell ref="A556:C556"/>
    <mergeCell ref="A557:C557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26:C526"/>
    <mergeCell ref="A527:C527"/>
    <mergeCell ref="A528:C529"/>
    <mergeCell ref="E528:E529"/>
    <mergeCell ref="F528:F529"/>
    <mergeCell ref="G528:G529"/>
    <mergeCell ref="H528:H529"/>
    <mergeCell ref="I528:I529"/>
    <mergeCell ref="A530:C530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494:C494"/>
    <mergeCell ref="A495:C495"/>
    <mergeCell ref="A496:C497"/>
    <mergeCell ref="E496:E497"/>
    <mergeCell ref="F496:F497"/>
    <mergeCell ref="G496:G497"/>
    <mergeCell ref="H496:H497"/>
    <mergeCell ref="I496:I497"/>
    <mergeCell ref="A498:C498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62:C462"/>
    <mergeCell ref="A463:C463"/>
    <mergeCell ref="A464:C465"/>
    <mergeCell ref="E464:E465"/>
    <mergeCell ref="F464:F465"/>
    <mergeCell ref="G464:G465"/>
    <mergeCell ref="H464:H465"/>
    <mergeCell ref="I464:I465"/>
    <mergeCell ref="A466:C466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379:C379"/>
    <mergeCell ref="A380:C380"/>
    <mergeCell ref="A381:C381"/>
    <mergeCell ref="A382:C382"/>
    <mergeCell ref="A383:C383"/>
    <mergeCell ref="A384:C384"/>
    <mergeCell ref="A385:C385"/>
    <mergeCell ref="A451:C451"/>
    <mergeCell ref="A452:C452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400"/>
    <mergeCell ref="A365:C365"/>
    <mergeCell ref="A366:C366"/>
    <mergeCell ref="A367:C368"/>
    <mergeCell ref="E367:E368"/>
    <mergeCell ref="F367:F368"/>
    <mergeCell ref="G367:G368"/>
    <mergeCell ref="H367:H368"/>
    <mergeCell ref="I367:I368"/>
    <mergeCell ref="A369:C369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33:C333"/>
    <mergeCell ref="A334:C334"/>
    <mergeCell ref="A335:C336"/>
    <mergeCell ref="E335:E336"/>
    <mergeCell ref="F335:F336"/>
    <mergeCell ref="G335:G336"/>
    <mergeCell ref="H335:H336"/>
    <mergeCell ref="I335:I336"/>
    <mergeCell ref="A337:C337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01:C301"/>
    <mergeCell ref="A302:C302"/>
    <mergeCell ref="A303:C304"/>
    <mergeCell ref="E303:E304"/>
    <mergeCell ref="F303:F304"/>
    <mergeCell ref="G303:G304"/>
    <mergeCell ref="H303:H304"/>
    <mergeCell ref="I303:I304"/>
    <mergeCell ref="A305:C305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69:C269"/>
    <mergeCell ref="A270:C270"/>
    <mergeCell ref="A271:C272"/>
    <mergeCell ref="E271:E272"/>
    <mergeCell ref="F271:F272"/>
    <mergeCell ref="G271:G272"/>
    <mergeCell ref="H271:H272"/>
    <mergeCell ref="I271:I272"/>
    <mergeCell ref="A273:C273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37:C237"/>
    <mergeCell ref="A238:C238"/>
    <mergeCell ref="A239:C240"/>
    <mergeCell ref="E239:E240"/>
    <mergeCell ref="F239:F240"/>
    <mergeCell ref="G239:G240"/>
    <mergeCell ref="H239:H240"/>
    <mergeCell ref="I239:I240"/>
    <mergeCell ref="A241:C241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05:C205"/>
    <mergeCell ref="A206:C207"/>
    <mergeCell ref="E206:E207"/>
    <mergeCell ref="F206:F207"/>
    <mergeCell ref="G206:G207"/>
    <mergeCell ref="H206:H207"/>
    <mergeCell ref="I206:I207"/>
    <mergeCell ref="A208:C208"/>
    <mergeCell ref="A209:C209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E21:F24"/>
    <mergeCell ref="E27:F29"/>
    <mergeCell ref="E30:F31"/>
    <mergeCell ref="A142:F142"/>
    <mergeCell ref="A136:F136"/>
    <mergeCell ref="A137:F137"/>
    <mergeCell ref="A138:F138"/>
    <mergeCell ref="A139:F139"/>
    <mergeCell ref="A140:F140"/>
    <mergeCell ref="A149:C149"/>
    <mergeCell ref="A150:C150"/>
    <mergeCell ref="A130:F130"/>
    <mergeCell ref="A131:F131"/>
    <mergeCell ref="A132:F132"/>
    <mergeCell ref="A133:F133"/>
    <mergeCell ref="A134:F134"/>
    <mergeCell ref="A135:F135"/>
    <mergeCell ref="A124:F124"/>
    <mergeCell ref="A125:F125"/>
    <mergeCell ref="A126:F126"/>
    <mergeCell ref="A127:F127"/>
    <mergeCell ref="A128:F128"/>
    <mergeCell ref="A129:F129"/>
    <mergeCell ref="A141:F141"/>
    <mergeCell ref="A144:H144"/>
    <mergeCell ref="A145:C147"/>
    <mergeCell ref="E145:G145"/>
    <mergeCell ref="H145:I145"/>
    <mergeCell ref="E146:E147"/>
    <mergeCell ref="F146:G146"/>
    <mergeCell ref="H146:I146"/>
    <mergeCell ref="A148:C148"/>
    <mergeCell ref="D145:D147"/>
    <mergeCell ref="A118:F118"/>
    <mergeCell ref="A119:F119"/>
    <mergeCell ref="A120:F120"/>
    <mergeCell ref="A121:F121"/>
    <mergeCell ref="A122:F122"/>
    <mergeCell ref="A123:F123"/>
    <mergeCell ref="A112:F112"/>
    <mergeCell ref="A113:F113"/>
    <mergeCell ref="A114:F114"/>
    <mergeCell ref="A115:F115"/>
    <mergeCell ref="A116:F116"/>
    <mergeCell ref="A117:F117"/>
    <mergeCell ref="A106:F106"/>
    <mergeCell ref="A107:F107"/>
    <mergeCell ref="A108:F108"/>
    <mergeCell ref="A109:F109"/>
    <mergeCell ref="A110:F110"/>
    <mergeCell ref="A111:F111"/>
    <mergeCell ref="A100:F100"/>
    <mergeCell ref="A101:F101"/>
    <mergeCell ref="A102:F102"/>
    <mergeCell ref="A103:F103"/>
    <mergeCell ref="A104:F104"/>
    <mergeCell ref="A105:F105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82:F82"/>
    <mergeCell ref="A83:F83"/>
    <mergeCell ref="A84:F84"/>
    <mergeCell ref="A85:F85"/>
    <mergeCell ref="A86:F86"/>
    <mergeCell ref="A87:F87"/>
    <mergeCell ref="A76:F76"/>
    <mergeCell ref="A77:F77"/>
    <mergeCell ref="A78:F78"/>
    <mergeCell ref="A79:F79"/>
    <mergeCell ref="A80:F80"/>
    <mergeCell ref="A81:F81"/>
    <mergeCell ref="A70:F70"/>
    <mergeCell ref="A71:F71"/>
    <mergeCell ref="A72:F72"/>
    <mergeCell ref="A73:F73"/>
    <mergeCell ref="A74:F74"/>
    <mergeCell ref="A75:F75"/>
    <mergeCell ref="A64:F64"/>
    <mergeCell ref="A65:F65"/>
    <mergeCell ref="A66:F66"/>
    <mergeCell ref="A67:F67"/>
    <mergeCell ref="A68:F68"/>
    <mergeCell ref="A69:F69"/>
    <mergeCell ref="A58:F58"/>
    <mergeCell ref="A59:F59"/>
    <mergeCell ref="A60:F60"/>
    <mergeCell ref="A61:F61"/>
    <mergeCell ref="A62:F62"/>
    <mergeCell ref="A63:F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1:I41"/>
    <mergeCell ref="A42:F44"/>
    <mergeCell ref="G42:I42"/>
    <mergeCell ref="G43:G44"/>
    <mergeCell ref="H43:I43"/>
    <mergeCell ref="A45:F45"/>
    <mergeCell ref="A34:H34"/>
    <mergeCell ref="A36:I36"/>
    <mergeCell ref="A37:I37"/>
    <mergeCell ref="A38:I38"/>
    <mergeCell ref="A39:I39"/>
    <mergeCell ref="A40:I40"/>
    <mergeCell ref="A25:C25"/>
    <mergeCell ref="H25:I25"/>
    <mergeCell ref="A26:C26"/>
    <mergeCell ref="H26:I26"/>
    <mergeCell ref="A27:C29"/>
    <mergeCell ref="A30:C32"/>
    <mergeCell ref="F7:H7"/>
    <mergeCell ref="F8:H8"/>
    <mergeCell ref="F9:H9"/>
    <mergeCell ref="G11:H11"/>
    <mergeCell ref="H19:I19"/>
    <mergeCell ref="H20:I20"/>
    <mergeCell ref="A21:C24"/>
    <mergeCell ref="H21:I21"/>
    <mergeCell ref="H22:I22"/>
    <mergeCell ref="H23:I23"/>
    <mergeCell ref="H24:I24"/>
    <mergeCell ref="A14:H14"/>
    <mergeCell ref="A15:H15"/>
    <mergeCell ref="H17:I17"/>
    <mergeCell ref="A18:F18"/>
    <mergeCell ref="H18:I18"/>
    <mergeCell ref="A1546:C1546"/>
    <mergeCell ref="A1547:C1547"/>
    <mergeCell ref="A1548:C1548"/>
    <mergeCell ref="A1549:C1549"/>
    <mergeCell ref="A1550:C1550"/>
    <mergeCell ref="A1551:C1551"/>
    <mergeCell ref="A1552:C1552"/>
    <mergeCell ref="A1553:C1553"/>
    <mergeCell ref="A1554:C1554"/>
    <mergeCell ref="A1555:C1555"/>
    <mergeCell ref="A1556:C1556"/>
    <mergeCell ref="A1557:C1557"/>
    <mergeCell ref="A1558:C1558"/>
    <mergeCell ref="A1559:C1559"/>
    <mergeCell ref="A1560:C1560"/>
    <mergeCell ref="A1561:C1561"/>
    <mergeCell ref="A1562:C1562"/>
    <mergeCell ref="A1563:C1563"/>
    <mergeCell ref="A1564:C1564"/>
    <mergeCell ref="A1565:C1565"/>
    <mergeCell ref="A1566:C1566"/>
    <mergeCell ref="A1567:C1567"/>
    <mergeCell ref="A1568:C1568"/>
    <mergeCell ref="A1569:C1569"/>
    <mergeCell ref="A1570:C1570"/>
    <mergeCell ref="A1571:C1571"/>
    <mergeCell ref="A1572:C1572"/>
    <mergeCell ref="A1573:C1573"/>
    <mergeCell ref="A1574:C1574"/>
    <mergeCell ref="A1575:C1575"/>
    <mergeCell ref="A1576:C1576"/>
    <mergeCell ref="A1577:C1577"/>
    <mergeCell ref="A1578:C1578"/>
    <mergeCell ref="A1579:C1579"/>
    <mergeCell ref="A1580:C1580"/>
    <mergeCell ref="A1622:C1622"/>
    <mergeCell ref="A1623:C1623"/>
    <mergeCell ref="A1624:C1624"/>
    <mergeCell ref="A1625:C1625"/>
    <mergeCell ref="A1626:C1626"/>
    <mergeCell ref="A1627:C1627"/>
    <mergeCell ref="A1628:C1628"/>
    <mergeCell ref="A1611:C1611"/>
    <mergeCell ref="A1612:C1612"/>
    <mergeCell ref="A1613:C1613"/>
    <mergeCell ref="A1614:C1614"/>
    <mergeCell ref="A1615:C1615"/>
    <mergeCell ref="A1616:C1616"/>
    <mergeCell ref="A1581:C1581"/>
    <mergeCell ref="A1582:C1582"/>
    <mergeCell ref="A1583:C1583"/>
    <mergeCell ref="A1584:C1584"/>
    <mergeCell ref="A1585:C1585"/>
    <mergeCell ref="A1586:C1586"/>
    <mergeCell ref="A1587:C1587"/>
    <mergeCell ref="A1588:C1588"/>
    <mergeCell ref="A1589:C1589"/>
    <mergeCell ref="A1590:C1590"/>
    <mergeCell ref="A1591:C1591"/>
    <mergeCell ref="A1592:C1592"/>
    <mergeCell ref="A1603:C1603"/>
    <mergeCell ref="E1637:E1638"/>
    <mergeCell ref="F1633:F1636"/>
    <mergeCell ref="A1617:C1617"/>
    <mergeCell ref="A1618:C1618"/>
    <mergeCell ref="A1619:C1619"/>
    <mergeCell ref="A1602:C1602"/>
    <mergeCell ref="A1608:C1608"/>
    <mergeCell ref="A1609:C1609"/>
    <mergeCell ref="A1610:C1610"/>
    <mergeCell ref="A1593:C1593"/>
    <mergeCell ref="A1594:C1594"/>
    <mergeCell ref="A1595:C1595"/>
    <mergeCell ref="A1596:C1596"/>
    <mergeCell ref="A1597:C1597"/>
    <mergeCell ref="A1598:C1598"/>
    <mergeCell ref="A1599:C1599"/>
    <mergeCell ref="A1600:C1600"/>
    <mergeCell ref="A1601:C1601"/>
    <mergeCell ref="A1629:C1629"/>
    <mergeCell ref="A1604:C1604"/>
    <mergeCell ref="A1605:C1605"/>
    <mergeCell ref="A1606:C1606"/>
    <mergeCell ref="A1607:C1607"/>
    <mergeCell ref="A1630:C1630"/>
    <mergeCell ref="A1631:C1631"/>
    <mergeCell ref="A1620:C1620"/>
    <mergeCell ref="A1621:C1621"/>
    <mergeCell ref="A1228:C1228"/>
    <mergeCell ref="A1229:C1229"/>
    <mergeCell ref="A1230:C1230"/>
    <mergeCell ref="A1231:C1231"/>
    <mergeCell ref="A1232:C1232"/>
    <mergeCell ref="A1233:C1233"/>
    <mergeCell ref="A1234:C1234"/>
    <mergeCell ref="A1235:C1235"/>
    <mergeCell ref="A1236:C1236"/>
    <mergeCell ref="A1237:C1237"/>
    <mergeCell ref="A1238:C1238"/>
    <mergeCell ref="A1239:C1239"/>
    <mergeCell ref="A1240:C1240"/>
    <mergeCell ref="A1241:C1241"/>
    <mergeCell ref="A1242:C1242"/>
    <mergeCell ref="A1211:C1211"/>
    <mergeCell ref="A1212:C1212"/>
    <mergeCell ref="A1213:C1213"/>
    <mergeCell ref="A1214:C1214"/>
    <mergeCell ref="A1215:C1215"/>
    <mergeCell ref="A1216:C1216"/>
    <mergeCell ref="A1217:C1217"/>
    <mergeCell ref="A1218:C1218"/>
    <mergeCell ref="A1219:C1219"/>
    <mergeCell ref="A1220:C1220"/>
    <mergeCell ref="A1221:C1221"/>
    <mergeCell ref="A1222:C1222"/>
    <mergeCell ref="A1223:C1223"/>
    <mergeCell ref="A1224:C1224"/>
    <mergeCell ref="A1225:C1225"/>
    <mergeCell ref="A1226:C1226"/>
    <mergeCell ref="A1227:C1227"/>
    <mergeCell ref="A708:C708"/>
    <mergeCell ref="A721:C722"/>
    <mergeCell ref="E721:E722"/>
    <mergeCell ref="F721:F722"/>
    <mergeCell ref="G721:G722"/>
    <mergeCell ref="H721:H722"/>
    <mergeCell ref="I721:I722"/>
    <mergeCell ref="A786:C787"/>
    <mergeCell ref="E786:E787"/>
    <mergeCell ref="F786:F787"/>
    <mergeCell ref="G786:G787"/>
    <mergeCell ref="H786:H787"/>
    <mergeCell ref="I786:I787"/>
    <mergeCell ref="A709:C709"/>
    <mergeCell ref="A710:C710"/>
    <mergeCell ref="A711:C711"/>
    <mergeCell ref="A712:C712"/>
    <mergeCell ref="A713:C713"/>
    <mergeCell ref="A714:C714"/>
    <mergeCell ref="A715:C715"/>
    <mergeCell ref="A716:C716"/>
    <mergeCell ref="A717:C717"/>
    <mergeCell ref="A718:C718"/>
    <mergeCell ref="A719:C719"/>
    <mergeCell ref="A720:C720"/>
    <mergeCell ref="A723:C723"/>
    <mergeCell ref="A724:C724"/>
    <mergeCell ref="A725:C725"/>
    <mergeCell ref="A726:C726"/>
    <mergeCell ref="A727:C727"/>
    <mergeCell ref="A728:C728"/>
    <mergeCell ref="A729:C729"/>
    <mergeCell ref="A730:C730"/>
    <mergeCell ref="A731:C731"/>
    <mergeCell ref="A732:C732"/>
    <mergeCell ref="A733:C733"/>
    <mergeCell ref="A734:C734"/>
    <mergeCell ref="A735:C735"/>
    <mergeCell ref="A736:C736"/>
    <mergeCell ref="A737:C737"/>
    <mergeCell ref="A738:C738"/>
    <mergeCell ref="A739:C739"/>
    <mergeCell ref="A773:C773"/>
    <mergeCell ref="A774:C774"/>
    <mergeCell ref="A775:C775"/>
    <mergeCell ref="A776:C776"/>
    <mergeCell ref="A777:C777"/>
    <mergeCell ref="A778:C778"/>
    <mergeCell ref="A779:C779"/>
    <mergeCell ref="A740:C740"/>
    <mergeCell ref="A741:C741"/>
    <mergeCell ref="A742:C742"/>
    <mergeCell ref="A743:C743"/>
    <mergeCell ref="A744:C744"/>
    <mergeCell ref="A745:C745"/>
    <mergeCell ref="A746:C746"/>
    <mergeCell ref="A747:C747"/>
    <mergeCell ref="A748:C748"/>
    <mergeCell ref="A749:C749"/>
    <mergeCell ref="A750:C750"/>
    <mergeCell ref="A751:C751"/>
    <mergeCell ref="A752:C752"/>
    <mergeCell ref="A753:C754"/>
    <mergeCell ref="A770:C770"/>
    <mergeCell ref="A803:C803"/>
    <mergeCell ref="A804:C804"/>
    <mergeCell ref="A780:C780"/>
    <mergeCell ref="A781:C781"/>
    <mergeCell ref="A782:C782"/>
    <mergeCell ref="A783:C783"/>
    <mergeCell ref="A784:C784"/>
    <mergeCell ref="A785:C785"/>
    <mergeCell ref="A788:C788"/>
    <mergeCell ref="A789:C789"/>
    <mergeCell ref="A790:C790"/>
    <mergeCell ref="A791:C791"/>
    <mergeCell ref="A792:C792"/>
    <mergeCell ref="A793:C793"/>
    <mergeCell ref="A794:C794"/>
    <mergeCell ref="A795:C795"/>
    <mergeCell ref="A796:C796"/>
    <mergeCell ref="A797:C797"/>
    <mergeCell ref="A798:C798"/>
    <mergeCell ref="A1329:C1329"/>
    <mergeCell ref="A1330:C1330"/>
    <mergeCell ref="A1331:C1331"/>
    <mergeCell ref="A1332:C1332"/>
    <mergeCell ref="A1333:C1333"/>
    <mergeCell ref="A1334:C1334"/>
    <mergeCell ref="A1335:C1335"/>
    <mergeCell ref="A1336:C1336"/>
    <mergeCell ref="A1337:C1337"/>
    <mergeCell ref="A1338:C1338"/>
    <mergeCell ref="A1307:C1307"/>
    <mergeCell ref="A1325:C1325"/>
    <mergeCell ref="A1326:C1326"/>
    <mergeCell ref="A1327:C1327"/>
    <mergeCell ref="A1328:C1328"/>
    <mergeCell ref="A1312:C1312"/>
    <mergeCell ref="A1313:C1313"/>
    <mergeCell ref="A1314:C1314"/>
    <mergeCell ref="A1315:C1315"/>
    <mergeCell ref="A1316:C1316"/>
    <mergeCell ref="A1317:C1317"/>
    <mergeCell ref="A1318:C1318"/>
    <mergeCell ref="A1319:C1319"/>
    <mergeCell ref="A1320:C1320"/>
    <mergeCell ref="A1321:C1321"/>
    <mergeCell ref="A1308:C1308"/>
    <mergeCell ref="A1309:C1309"/>
    <mergeCell ref="A1310:C1310"/>
    <mergeCell ref="A1311:C1311"/>
    <mergeCell ref="H1288:H1289"/>
    <mergeCell ref="I1288:I1289"/>
    <mergeCell ref="A1290:C1290"/>
    <mergeCell ref="A1291:C1291"/>
    <mergeCell ref="A1292:C1292"/>
    <mergeCell ref="A1293:C1293"/>
    <mergeCell ref="A1294:C1294"/>
    <mergeCell ref="A1295:C1295"/>
    <mergeCell ref="A1296:C1296"/>
    <mergeCell ref="A1297:C1297"/>
    <mergeCell ref="A1298:C1298"/>
    <mergeCell ref="F1256:F1257"/>
    <mergeCell ref="G1256:G1257"/>
    <mergeCell ref="H1256:H1257"/>
    <mergeCell ref="I1256:I1257"/>
    <mergeCell ref="A1258:C1258"/>
    <mergeCell ref="A1259:C1259"/>
    <mergeCell ref="A1260:C1260"/>
    <mergeCell ref="A1261:C1261"/>
    <mergeCell ref="A1262:C1262"/>
    <mergeCell ref="A1263:C1263"/>
    <mergeCell ref="A1264:C1264"/>
    <mergeCell ref="A1265:C1265"/>
    <mergeCell ref="A1266:C1266"/>
    <mergeCell ref="A1267:C1267"/>
    <mergeCell ref="A1268:C1268"/>
    <mergeCell ref="A1269:C1269"/>
    <mergeCell ref="A1270:C1270"/>
    <mergeCell ref="E1256:E1257"/>
    <mergeCell ref="A1256:C1257"/>
    <mergeCell ref="F1288:F1289"/>
    <mergeCell ref="G1288:G1289"/>
    <mergeCell ref="A771:C771"/>
    <mergeCell ref="A1286:C1286"/>
    <mergeCell ref="A1287:C1287"/>
    <mergeCell ref="A1288:C1289"/>
    <mergeCell ref="A799:C799"/>
    <mergeCell ref="A800:C800"/>
    <mergeCell ref="A1272:C1272"/>
    <mergeCell ref="A1273:C1273"/>
    <mergeCell ref="A1274:C1274"/>
    <mergeCell ref="A1275:C1275"/>
    <mergeCell ref="A1276:C1276"/>
    <mergeCell ref="A1277:C1277"/>
    <mergeCell ref="E753:E754"/>
    <mergeCell ref="A1322:C1322"/>
    <mergeCell ref="A1323:C1323"/>
    <mergeCell ref="A1324:C1324"/>
    <mergeCell ref="A1301:C1301"/>
    <mergeCell ref="A1302:C1302"/>
    <mergeCell ref="A1303:C1303"/>
    <mergeCell ref="A1304:C1304"/>
    <mergeCell ref="A1305:C1305"/>
    <mergeCell ref="A1306:C1306"/>
    <mergeCell ref="A1251:C1251"/>
    <mergeCell ref="A1252:C1252"/>
    <mergeCell ref="A1253:C1253"/>
    <mergeCell ref="A1254:C1254"/>
    <mergeCell ref="A1255:C1255"/>
    <mergeCell ref="A1299:C1299"/>
    <mergeCell ref="A1300:C1300"/>
    <mergeCell ref="A801:C801"/>
    <mergeCell ref="A802:C802"/>
    <mergeCell ref="A1280:C1280"/>
    <mergeCell ref="A1281:C1281"/>
    <mergeCell ref="A1282:C1282"/>
    <mergeCell ref="A1283:C1283"/>
    <mergeCell ref="A1284:C1284"/>
    <mergeCell ref="A1285:C1285"/>
    <mergeCell ref="E1288:E1289"/>
    <mergeCell ref="A1243:C1243"/>
    <mergeCell ref="A1244:C1244"/>
    <mergeCell ref="A1245:C1245"/>
    <mergeCell ref="A1246:C1246"/>
    <mergeCell ref="A1247:C1247"/>
    <mergeCell ref="A1248:C1248"/>
    <mergeCell ref="A1249:C1249"/>
    <mergeCell ref="A1250:C1250"/>
    <mergeCell ref="A1271:C1271"/>
    <mergeCell ref="A1278:C1278"/>
    <mergeCell ref="A1279:C1279"/>
    <mergeCell ref="H753:H754"/>
    <mergeCell ref="I753:I754"/>
    <mergeCell ref="A755:C755"/>
    <mergeCell ref="A756:C756"/>
    <mergeCell ref="A757:C757"/>
    <mergeCell ref="A758:C758"/>
    <mergeCell ref="A759:C759"/>
    <mergeCell ref="A760:C760"/>
    <mergeCell ref="A761:C761"/>
    <mergeCell ref="A762:C762"/>
    <mergeCell ref="A763:C763"/>
    <mergeCell ref="A764:C764"/>
    <mergeCell ref="A765:C765"/>
    <mergeCell ref="A766:C766"/>
    <mergeCell ref="A768:C768"/>
    <mergeCell ref="A769:C769"/>
    <mergeCell ref="A767:C767"/>
    <mergeCell ref="F753:F754"/>
    <mergeCell ref="G753:G754"/>
    <mergeCell ref="A947:C947"/>
    <mergeCell ref="A948:C948"/>
    <mergeCell ref="A949:C949"/>
    <mergeCell ref="A950:C950"/>
    <mergeCell ref="A951:C951"/>
    <mergeCell ref="A952:C952"/>
    <mergeCell ref="A953:C953"/>
    <mergeCell ref="A954:C954"/>
    <mergeCell ref="A955:C955"/>
    <mergeCell ref="A956:C956"/>
    <mergeCell ref="A957:C957"/>
    <mergeCell ref="A958:C958"/>
    <mergeCell ref="A959:C959"/>
    <mergeCell ref="A960:C960"/>
    <mergeCell ref="A961:C961"/>
    <mergeCell ref="A962:C962"/>
    <mergeCell ref="A963:C963"/>
    <mergeCell ref="A981:C981"/>
    <mergeCell ref="A982:C982"/>
    <mergeCell ref="A983:C983"/>
    <mergeCell ref="A984:C984"/>
    <mergeCell ref="A985:C985"/>
    <mergeCell ref="A986:C986"/>
    <mergeCell ref="A987:C987"/>
    <mergeCell ref="A988:C988"/>
    <mergeCell ref="A989:C989"/>
    <mergeCell ref="A990:C990"/>
    <mergeCell ref="A991:C991"/>
    <mergeCell ref="A992:C992"/>
    <mergeCell ref="A993:C993"/>
    <mergeCell ref="A964:C964"/>
    <mergeCell ref="A965:C965"/>
    <mergeCell ref="A966:C966"/>
    <mergeCell ref="A967:C967"/>
    <mergeCell ref="A968:C968"/>
    <mergeCell ref="A969:C969"/>
    <mergeCell ref="A970:C970"/>
    <mergeCell ref="A971:C971"/>
    <mergeCell ref="A972:C972"/>
    <mergeCell ref="A973:C973"/>
    <mergeCell ref="A974:C974"/>
    <mergeCell ref="A975:C975"/>
    <mergeCell ref="A976:C976"/>
    <mergeCell ref="A977:C977"/>
    <mergeCell ref="A978:C978"/>
    <mergeCell ref="A979:C979"/>
    <mergeCell ref="A980:C980"/>
    <mergeCell ref="A1388:C1388"/>
    <mergeCell ref="A1389:C1389"/>
    <mergeCell ref="A1390:C1390"/>
    <mergeCell ref="A1391:C1391"/>
    <mergeCell ref="A1392:C1392"/>
    <mergeCell ref="A1393:C1393"/>
    <mergeCell ref="A1394:C1394"/>
    <mergeCell ref="A1395:C1395"/>
    <mergeCell ref="A1396:C1396"/>
    <mergeCell ref="A1397:C1397"/>
    <mergeCell ref="A1398:C1398"/>
    <mergeCell ref="A1399:C1399"/>
    <mergeCell ref="A1400:C1400"/>
    <mergeCell ref="A1401:C1401"/>
    <mergeCell ref="A1371:C1371"/>
    <mergeCell ref="A1372:C1372"/>
    <mergeCell ref="A1373:C1373"/>
    <mergeCell ref="A1374:C1374"/>
    <mergeCell ref="A1375:C1375"/>
    <mergeCell ref="A1376:C1376"/>
    <mergeCell ref="A1377:C1377"/>
    <mergeCell ref="A1378:C1378"/>
    <mergeCell ref="A1379:C1379"/>
    <mergeCell ref="A1380:C1380"/>
    <mergeCell ref="A1381:C1381"/>
    <mergeCell ref="A1382:C1382"/>
    <mergeCell ref="A1383:C1383"/>
    <mergeCell ref="A1384:C1384"/>
    <mergeCell ref="A1385:C1385"/>
    <mergeCell ref="A1386:C1386"/>
    <mergeCell ref="A1387:C1387"/>
    <mergeCell ref="G819:G820"/>
    <mergeCell ref="H819:H820"/>
    <mergeCell ref="I819:I820"/>
    <mergeCell ref="A824:C824"/>
    <mergeCell ref="A825:C825"/>
    <mergeCell ref="A826:C826"/>
    <mergeCell ref="A827:C827"/>
    <mergeCell ref="A806:C806"/>
    <mergeCell ref="A807:C807"/>
    <mergeCell ref="A808:C808"/>
    <mergeCell ref="A809:C809"/>
    <mergeCell ref="A810:C810"/>
    <mergeCell ref="A811:C811"/>
    <mergeCell ref="A812:C812"/>
    <mergeCell ref="A813:C813"/>
    <mergeCell ref="A814:C814"/>
    <mergeCell ref="A815:C815"/>
    <mergeCell ref="A816:C816"/>
    <mergeCell ref="A817:C817"/>
    <mergeCell ref="A828:C828"/>
    <mergeCell ref="A829:C829"/>
    <mergeCell ref="A830:C830"/>
    <mergeCell ref="A831:C831"/>
    <mergeCell ref="A832:C832"/>
    <mergeCell ref="A833:C833"/>
    <mergeCell ref="A834:C834"/>
    <mergeCell ref="A835:C835"/>
    <mergeCell ref="A836:C836"/>
    <mergeCell ref="A837:C837"/>
    <mergeCell ref="A821:C821"/>
    <mergeCell ref="A822:C822"/>
    <mergeCell ref="A823:C823"/>
    <mergeCell ref="A818:C818"/>
    <mergeCell ref="A819:C820"/>
    <mergeCell ref="E819:E820"/>
    <mergeCell ref="F819:F820"/>
  </mergeCells>
  <pageMargins left="0.9055118110236221" right="0.51181102362204722" top="0.55118110236220474" bottom="0.55118110236220474" header="0" footer="0"/>
  <pageSetup paperSize="9" scale="45" fitToHeight="17" orientation="portrait" blackAndWhite="1" r:id="rId1"/>
  <rowBreaks count="4" manualBreakCount="4">
    <brk id="40" max="9" man="1"/>
    <brk id="750" max="9" man="1"/>
    <brk id="1549" max="9" man="1"/>
    <brk id="165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K56"/>
  <sheetViews>
    <sheetView view="pageBreakPreview" topLeftCell="A25" zoomScale="70" zoomScaleSheetLayoutView="70" workbookViewId="0">
      <selection activeCell="B59" sqref="B59"/>
    </sheetView>
  </sheetViews>
  <sheetFormatPr defaultRowHeight="15"/>
  <cols>
    <col min="1" max="1" width="10.7109375" customWidth="1"/>
    <col min="2" max="2" width="21.5703125" customWidth="1"/>
    <col min="3" max="3" width="17.7109375" customWidth="1"/>
    <col min="4" max="4" width="19" customWidth="1"/>
    <col min="5" max="5" width="17.85546875" customWidth="1"/>
    <col min="6" max="6" width="19" customWidth="1"/>
  </cols>
  <sheetData>
    <row r="2" spans="1:11" ht="18.75">
      <c r="A2" s="694" t="s">
        <v>515</v>
      </c>
      <c r="B2" s="694"/>
      <c r="C2" s="694"/>
      <c r="D2" s="694"/>
      <c r="E2" s="694"/>
      <c r="F2" s="694"/>
      <c r="G2" s="694"/>
      <c r="H2" s="167"/>
      <c r="I2" s="167"/>
    </row>
    <row r="4" spans="1:11" ht="18.75" customHeight="1">
      <c r="A4" s="167" t="s">
        <v>439</v>
      </c>
      <c r="B4" s="167"/>
      <c r="C4" s="706" t="s">
        <v>539</v>
      </c>
      <c r="D4" s="706"/>
      <c r="E4" s="168"/>
      <c r="F4" s="168"/>
      <c r="G4" s="175"/>
      <c r="H4" s="175"/>
      <c r="I4" s="175"/>
      <c r="J4" s="175"/>
      <c r="K4" s="73"/>
    </row>
    <row r="5" spans="1:11" ht="45.75" customHeight="1">
      <c r="A5" s="251" t="s">
        <v>230</v>
      </c>
      <c r="B5" s="167"/>
      <c r="C5" s="707" t="s">
        <v>444</v>
      </c>
      <c r="D5" s="707"/>
      <c r="E5" s="707"/>
      <c r="F5" s="707"/>
      <c r="G5" s="175"/>
      <c r="H5" s="175"/>
      <c r="I5" s="175"/>
      <c r="J5" s="175"/>
      <c r="K5" s="73"/>
    </row>
    <row r="6" spans="1:11" ht="36.75" customHeight="1">
      <c r="A6" s="718" t="s">
        <v>231</v>
      </c>
      <c r="B6" s="718"/>
      <c r="C6" s="707" t="s">
        <v>417</v>
      </c>
      <c r="D6" s="707"/>
      <c r="E6" s="178"/>
      <c r="F6" s="178"/>
      <c r="G6" s="73"/>
      <c r="H6" s="73"/>
      <c r="I6" s="73"/>
      <c r="J6" s="73"/>
      <c r="K6" s="73"/>
    </row>
    <row r="7" spans="1:11">
      <c r="G7" s="73"/>
    </row>
    <row r="8" spans="1:11" ht="18.75">
      <c r="A8" s="720" t="s">
        <v>557</v>
      </c>
      <c r="B8" s="720"/>
      <c r="C8" s="720"/>
      <c r="D8" s="720"/>
      <c r="E8" s="720"/>
      <c r="F8" s="720"/>
      <c r="G8" s="720"/>
    </row>
    <row r="10" spans="1:11" ht="35.25" customHeight="1">
      <c r="A10" s="528" t="s">
        <v>232</v>
      </c>
      <c r="B10" s="578" t="s">
        <v>283</v>
      </c>
      <c r="C10" s="578" t="s">
        <v>284</v>
      </c>
      <c r="D10" s="578" t="s">
        <v>285</v>
      </c>
      <c r="E10" s="578" t="s">
        <v>286</v>
      </c>
      <c r="F10" s="578" t="s">
        <v>245</v>
      </c>
    </row>
    <row r="11" spans="1:11">
      <c r="A11" s="529"/>
      <c r="B11" s="578"/>
      <c r="C11" s="578"/>
      <c r="D11" s="578"/>
      <c r="E11" s="578"/>
      <c r="F11" s="578"/>
    </row>
    <row r="12" spans="1:11">
      <c r="A12" s="231">
        <v>1</v>
      </c>
      <c r="B12" s="231">
        <v>2</v>
      </c>
      <c r="C12" s="231">
        <v>3</v>
      </c>
      <c r="D12" s="231">
        <v>4</v>
      </c>
      <c r="E12" s="231">
        <v>5</v>
      </c>
      <c r="F12" s="231">
        <v>6</v>
      </c>
    </row>
    <row r="13" spans="1:11" ht="45">
      <c r="A13" s="230">
        <v>1</v>
      </c>
      <c r="B13" s="230" t="s">
        <v>471</v>
      </c>
      <c r="C13" s="230">
        <v>1</v>
      </c>
      <c r="D13" s="230">
        <v>12</v>
      </c>
      <c r="E13" s="10">
        <v>5000</v>
      </c>
      <c r="F13" s="10">
        <f>E13*D13*C13</f>
        <v>60000</v>
      </c>
    </row>
    <row r="14" spans="1:11" hidden="1">
      <c r="A14" s="230"/>
      <c r="B14" s="230"/>
      <c r="C14" s="230"/>
      <c r="D14" s="230"/>
      <c r="E14" s="10"/>
      <c r="F14" s="10"/>
    </row>
    <row r="15" spans="1:11" hidden="1">
      <c r="A15" s="230"/>
      <c r="B15" s="230"/>
      <c r="C15" s="230"/>
      <c r="D15" s="230"/>
      <c r="E15" s="10"/>
      <c r="F15" s="10"/>
    </row>
    <row r="16" spans="1:11">
      <c r="A16" s="557" t="s">
        <v>238</v>
      </c>
      <c r="B16" s="557"/>
      <c r="C16" s="230"/>
      <c r="D16" s="230"/>
      <c r="E16" s="10"/>
      <c r="F16" s="10">
        <f>F13</f>
        <v>60000</v>
      </c>
      <c r="H16">
        <v>60000</v>
      </c>
    </row>
    <row r="18" spans="1:8" ht="18.75">
      <c r="A18" s="252" t="s">
        <v>558</v>
      </c>
      <c r="B18" s="167"/>
      <c r="C18" s="167"/>
      <c r="D18" s="167"/>
    </row>
    <row r="20" spans="1:8">
      <c r="A20" s="712" t="s">
        <v>232</v>
      </c>
      <c r="B20" s="714" t="s">
        <v>241</v>
      </c>
      <c r="C20" s="714" t="s">
        <v>297</v>
      </c>
      <c r="D20" s="714" t="s">
        <v>298</v>
      </c>
    </row>
    <row r="21" spans="1:8">
      <c r="A21" s="713"/>
      <c r="B21" s="714"/>
      <c r="C21" s="714"/>
      <c r="D21" s="714"/>
    </row>
    <row r="22" spans="1:8">
      <c r="A22" s="242">
        <v>1</v>
      </c>
      <c r="B22" s="242">
        <v>2</v>
      </c>
      <c r="C22" s="242">
        <v>3</v>
      </c>
      <c r="D22" s="242">
        <v>4</v>
      </c>
    </row>
    <row r="23" spans="1:8" ht="25.5">
      <c r="A23" s="233">
        <v>1</v>
      </c>
      <c r="B23" s="233" t="s">
        <v>447</v>
      </c>
      <c r="C23" s="233">
        <v>1</v>
      </c>
      <c r="D23" s="250">
        <f>5000*2</f>
        <v>10000</v>
      </c>
    </row>
    <row r="24" spans="1:8" ht="38.25">
      <c r="A24" s="233">
        <v>4</v>
      </c>
      <c r="B24" s="233" t="s">
        <v>450</v>
      </c>
      <c r="C24" s="233">
        <v>2</v>
      </c>
      <c r="D24" s="250">
        <f>5000*C24</f>
        <v>10000</v>
      </c>
    </row>
    <row r="25" spans="1:8">
      <c r="A25" s="617" t="s">
        <v>238</v>
      </c>
      <c r="B25" s="617"/>
      <c r="C25" s="233"/>
      <c r="D25" s="250">
        <f>SUM(D23:D24)</f>
        <v>20000</v>
      </c>
      <c r="H25">
        <v>20000</v>
      </c>
    </row>
    <row r="27" spans="1:8">
      <c r="A27" s="722" t="s">
        <v>559</v>
      </c>
      <c r="B27" s="722"/>
      <c r="C27" s="722"/>
      <c r="D27" s="722"/>
      <c r="E27" s="722"/>
      <c r="F27" s="722"/>
    </row>
    <row r="28" spans="1:8" ht="35.25" customHeight="1">
      <c r="A28" s="722"/>
      <c r="B28" s="722"/>
      <c r="C28" s="722"/>
      <c r="D28" s="722"/>
      <c r="E28" s="722"/>
      <c r="F28" s="722"/>
    </row>
    <row r="29" spans="1:8" ht="15.75" customHeight="1">
      <c r="A29" s="241"/>
      <c r="B29" s="241"/>
      <c r="C29" s="241"/>
      <c r="D29" s="241"/>
      <c r="E29" s="241"/>
      <c r="F29" s="241"/>
    </row>
    <row r="30" spans="1:8" ht="8.25" customHeight="1">
      <c r="A30" s="723" t="s">
        <v>560</v>
      </c>
      <c r="B30" s="723"/>
      <c r="C30" s="723"/>
      <c r="D30" s="723"/>
      <c r="E30" s="723"/>
      <c r="F30" s="723"/>
    </row>
    <row r="31" spans="1:8">
      <c r="A31" s="723"/>
      <c r="B31" s="723"/>
      <c r="C31" s="723"/>
      <c r="D31" s="723"/>
      <c r="E31" s="723"/>
      <c r="F31" s="723"/>
    </row>
    <row r="33" spans="1:11">
      <c r="A33" s="677" t="s">
        <v>232</v>
      </c>
      <c r="B33" s="659" t="s">
        <v>241</v>
      </c>
      <c r="C33" s="659" t="s">
        <v>299</v>
      </c>
      <c r="D33" s="659" t="s">
        <v>300</v>
      </c>
      <c r="E33" s="659" t="s">
        <v>301</v>
      </c>
    </row>
    <row r="34" spans="1:11">
      <c r="A34" s="679"/>
      <c r="B34" s="659"/>
      <c r="C34" s="659"/>
      <c r="D34" s="659"/>
      <c r="E34" s="659"/>
    </row>
    <row r="35" spans="1:11">
      <c r="A35" s="238">
        <v>1</v>
      </c>
      <c r="B35" s="238">
        <v>2</v>
      </c>
      <c r="C35" s="238">
        <v>3</v>
      </c>
      <c r="D35" s="238">
        <v>4</v>
      </c>
      <c r="E35" s="238">
        <v>5</v>
      </c>
    </row>
    <row r="36" spans="1:11" ht="30">
      <c r="A36" s="231">
        <v>1</v>
      </c>
      <c r="B36" s="230" t="s">
        <v>512</v>
      </c>
      <c r="C36" s="230">
        <v>4</v>
      </c>
      <c r="D36" s="10">
        <v>5000</v>
      </c>
      <c r="E36" s="10">
        <f>D36*C36</f>
        <v>20000</v>
      </c>
    </row>
    <row r="37" spans="1:11" ht="27.75" customHeight="1">
      <c r="A37" s="231">
        <v>2</v>
      </c>
      <c r="B37" s="230" t="s">
        <v>561</v>
      </c>
      <c r="C37" s="230">
        <v>20</v>
      </c>
      <c r="D37" s="10">
        <v>500</v>
      </c>
      <c r="E37" s="10">
        <f t="shared" ref="E37" si="0">D37*C37</f>
        <v>10000</v>
      </c>
    </row>
    <row r="38" spans="1:11" hidden="1">
      <c r="A38" s="231"/>
      <c r="B38" s="230"/>
      <c r="C38" s="230"/>
      <c r="D38" s="10"/>
      <c r="E38" s="10"/>
    </row>
    <row r="39" spans="1:11" hidden="1">
      <c r="A39" s="231"/>
      <c r="B39" s="230"/>
      <c r="C39" s="230"/>
      <c r="D39" s="10"/>
      <c r="E39" s="10"/>
    </row>
    <row r="40" spans="1:11" hidden="1">
      <c r="A40" s="231"/>
      <c r="B40" s="230"/>
      <c r="C40" s="230"/>
      <c r="D40" s="10"/>
      <c r="E40" s="10"/>
    </row>
    <row r="41" spans="1:11" hidden="1">
      <c r="A41" s="231"/>
      <c r="B41" s="230"/>
      <c r="C41" s="230"/>
      <c r="D41" s="10"/>
      <c r="E41" s="10"/>
    </row>
    <row r="42" spans="1:11" ht="15" customHeight="1">
      <c r="A42" s="557" t="s">
        <v>238</v>
      </c>
      <c r="B42" s="557"/>
      <c r="C42" s="230"/>
      <c r="D42" s="230"/>
      <c r="E42" s="34">
        <f>SUM(E36:E41)</f>
        <v>30000</v>
      </c>
      <c r="H42">
        <v>30000</v>
      </c>
    </row>
    <row r="43" spans="1:11" ht="15" customHeight="1">
      <c r="A43" s="235"/>
      <c r="B43" s="235"/>
      <c r="C43" s="235"/>
      <c r="D43" s="235"/>
      <c r="E43" s="253"/>
    </row>
    <row r="44" spans="1:11" ht="25.5" customHeight="1">
      <c r="A44" s="260" t="s">
        <v>562</v>
      </c>
    </row>
    <row r="45" spans="1:11" ht="25.5" customHeight="1"/>
    <row r="46" spans="1:11" ht="18.75" customHeight="1">
      <c r="A46" s="167" t="s">
        <v>439</v>
      </c>
      <c r="B46" s="167"/>
      <c r="C46" s="706" t="s">
        <v>545</v>
      </c>
      <c r="D46" s="706"/>
      <c r="E46" s="168"/>
      <c r="F46" s="168"/>
      <c r="G46" s="175"/>
      <c r="H46" s="175"/>
      <c r="I46" s="175"/>
      <c r="J46" s="175"/>
      <c r="K46" s="73"/>
    </row>
    <row r="47" spans="1:11" ht="45.75" customHeight="1">
      <c r="A47" s="251" t="s">
        <v>230</v>
      </c>
      <c r="B47" s="167"/>
      <c r="C47" s="707" t="s">
        <v>444</v>
      </c>
      <c r="D47" s="707"/>
      <c r="E47" s="707"/>
      <c r="F47" s="707"/>
      <c r="G47" s="175"/>
      <c r="H47" s="175"/>
      <c r="I47" s="175"/>
      <c r="J47" s="175"/>
      <c r="K47" s="73"/>
    </row>
    <row r="48" spans="1:11" ht="36.75" customHeight="1">
      <c r="A48" s="718" t="s">
        <v>231</v>
      </c>
      <c r="B48" s="718"/>
      <c r="C48" s="707" t="s">
        <v>417</v>
      </c>
      <c r="D48" s="707"/>
      <c r="E48" s="178"/>
      <c r="F48" s="178"/>
      <c r="G48" s="73"/>
      <c r="H48" s="73"/>
      <c r="I48" s="73"/>
      <c r="J48" s="73"/>
      <c r="K48" s="73"/>
    </row>
    <row r="50" spans="1:8">
      <c r="A50" s="721"/>
      <c r="B50" s="721"/>
      <c r="C50" s="721"/>
      <c r="D50" s="721"/>
      <c r="E50" s="721"/>
      <c r="F50" s="721"/>
    </row>
    <row r="51" spans="1:8">
      <c r="A51" s="721"/>
      <c r="B51" s="721"/>
      <c r="C51" s="721"/>
      <c r="D51" s="721"/>
      <c r="E51" s="721"/>
      <c r="F51" s="721"/>
    </row>
    <row r="52" spans="1:8">
      <c r="A52" s="677" t="s">
        <v>232</v>
      </c>
      <c r="B52" s="659" t="s">
        <v>241</v>
      </c>
      <c r="C52" s="659" t="s">
        <v>299</v>
      </c>
      <c r="D52" s="659" t="s">
        <v>300</v>
      </c>
      <c r="E52" s="659" t="s">
        <v>301</v>
      </c>
    </row>
    <row r="53" spans="1:8">
      <c r="A53" s="679"/>
      <c r="B53" s="659"/>
      <c r="C53" s="659"/>
      <c r="D53" s="659"/>
      <c r="E53" s="659"/>
    </row>
    <row r="54" spans="1:8">
      <c r="A54" s="238">
        <v>1</v>
      </c>
      <c r="B54" s="238">
        <v>2</v>
      </c>
      <c r="C54" s="238">
        <v>3</v>
      </c>
      <c r="D54" s="238">
        <v>4</v>
      </c>
      <c r="E54" s="238">
        <v>5</v>
      </c>
    </row>
    <row r="55" spans="1:8">
      <c r="A55" s="230">
        <v>1</v>
      </c>
      <c r="B55" s="230" t="s">
        <v>481</v>
      </c>
      <c r="C55" s="230">
        <v>1</v>
      </c>
      <c r="D55" s="10">
        <v>10000</v>
      </c>
      <c r="E55" s="10">
        <f t="shared" ref="E55" si="1">D55*C55</f>
        <v>10000</v>
      </c>
    </row>
    <row r="56" spans="1:8">
      <c r="A56" s="557" t="s">
        <v>238</v>
      </c>
      <c r="B56" s="557"/>
      <c r="C56" s="230"/>
      <c r="D56" s="10"/>
      <c r="E56" s="10">
        <f>SUM(E55:E55)</f>
        <v>10000</v>
      </c>
      <c r="H56">
        <v>10000</v>
      </c>
    </row>
  </sheetData>
  <mergeCells count="37">
    <mergeCell ref="E10:E11"/>
    <mergeCell ref="F10:F11"/>
    <mergeCell ref="A2:G2"/>
    <mergeCell ref="C4:D4"/>
    <mergeCell ref="C5:F5"/>
    <mergeCell ref="A6:B6"/>
    <mergeCell ref="C6:D6"/>
    <mergeCell ref="A8:G8"/>
    <mergeCell ref="A16:B16"/>
    <mergeCell ref="A10:A11"/>
    <mergeCell ref="B10:B11"/>
    <mergeCell ref="C10:C11"/>
    <mergeCell ref="D10:D11"/>
    <mergeCell ref="A20:A21"/>
    <mergeCell ref="B20:B21"/>
    <mergeCell ref="C20:C21"/>
    <mergeCell ref="D20:D21"/>
    <mergeCell ref="A25:B25"/>
    <mergeCell ref="A27:F28"/>
    <mergeCell ref="A30:F31"/>
    <mergeCell ref="A33:A34"/>
    <mergeCell ref="B33:B34"/>
    <mergeCell ref="C33:C34"/>
    <mergeCell ref="D33:D34"/>
    <mergeCell ref="E33:E34"/>
    <mergeCell ref="A56:B56"/>
    <mergeCell ref="A42:B42"/>
    <mergeCell ref="C46:D46"/>
    <mergeCell ref="C47:F47"/>
    <mergeCell ref="A48:B48"/>
    <mergeCell ref="C48:D48"/>
    <mergeCell ref="A50:F51"/>
    <mergeCell ref="A52:A53"/>
    <mergeCell ref="B52:B53"/>
    <mergeCell ref="C52:C53"/>
    <mergeCell ref="D52:D53"/>
    <mergeCell ref="E52:E53"/>
  </mergeCells>
  <pageMargins left="0.7" right="0.7" top="0.75" bottom="0.75" header="0.3" footer="0.3"/>
  <pageSetup paperSize="9" scale="60" orientation="portrait" r:id="rId1"/>
  <rowBreaks count="1" manualBreakCount="1">
    <brk id="4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K46"/>
  <sheetViews>
    <sheetView view="pageBreakPreview" topLeftCell="A7" zoomScale="85" zoomScaleSheetLayoutView="85" workbookViewId="0">
      <selection activeCell="R21" sqref="R21"/>
    </sheetView>
  </sheetViews>
  <sheetFormatPr defaultRowHeight="15"/>
  <cols>
    <col min="1" max="1" width="10.7109375" customWidth="1"/>
    <col min="2" max="2" width="21.5703125" customWidth="1"/>
    <col min="3" max="3" width="17.7109375" customWidth="1"/>
    <col min="4" max="4" width="19" customWidth="1"/>
    <col min="5" max="5" width="17.85546875" customWidth="1"/>
    <col min="6" max="6" width="19" customWidth="1"/>
  </cols>
  <sheetData>
    <row r="2" spans="1:11" ht="18.75">
      <c r="A2" s="694" t="s">
        <v>521</v>
      </c>
      <c r="B2" s="694"/>
      <c r="C2" s="694"/>
      <c r="D2" s="694"/>
      <c r="E2" s="694"/>
      <c r="F2" s="694"/>
      <c r="G2" s="694"/>
      <c r="H2" s="167"/>
      <c r="I2" s="167"/>
    </row>
    <row r="4" spans="1:11" ht="18.75" customHeight="1">
      <c r="A4" s="167" t="s">
        <v>439</v>
      </c>
      <c r="B4" s="167"/>
      <c r="C4" s="706" t="s">
        <v>542</v>
      </c>
      <c r="D4" s="706"/>
      <c r="E4" s="168"/>
      <c r="F4" s="168"/>
      <c r="G4" s="175"/>
      <c r="H4" s="175"/>
      <c r="I4" s="175"/>
      <c r="J4" s="175"/>
      <c r="K4" s="73"/>
    </row>
    <row r="5" spans="1:11" ht="45.75" customHeight="1">
      <c r="A5" s="251" t="s">
        <v>230</v>
      </c>
      <c r="B5" s="167"/>
      <c r="C5" s="707" t="s">
        <v>444</v>
      </c>
      <c r="D5" s="707"/>
      <c r="E5" s="707"/>
      <c r="F5" s="707"/>
      <c r="G5" s="175"/>
      <c r="H5" s="175"/>
      <c r="I5" s="175"/>
      <c r="J5" s="175"/>
      <c r="K5" s="73"/>
    </row>
    <row r="6" spans="1:11" ht="36.75" customHeight="1">
      <c r="A6" s="718" t="s">
        <v>231</v>
      </c>
      <c r="B6" s="718"/>
      <c r="C6" s="707" t="s">
        <v>417</v>
      </c>
      <c r="D6" s="707"/>
      <c r="E6" s="178"/>
      <c r="F6" s="178"/>
      <c r="G6" s="73"/>
      <c r="H6" s="73"/>
      <c r="I6" s="73"/>
      <c r="J6" s="73"/>
      <c r="K6" s="73"/>
    </row>
    <row r="7" spans="1:11">
      <c r="G7" s="73"/>
    </row>
    <row r="9" spans="1:11" ht="18.75">
      <c r="A9" s="252" t="s">
        <v>563</v>
      </c>
      <c r="B9" s="167"/>
      <c r="C9" s="167"/>
      <c r="D9" s="167"/>
    </row>
    <row r="11" spans="1:11">
      <c r="A11" s="712" t="s">
        <v>232</v>
      </c>
      <c r="B11" s="714" t="s">
        <v>241</v>
      </c>
      <c r="C11" s="714" t="s">
        <v>297</v>
      </c>
      <c r="D11" s="714" t="s">
        <v>298</v>
      </c>
    </row>
    <row r="12" spans="1:11">
      <c r="A12" s="713"/>
      <c r="B12" s="714"/>
      <c r="C12" s="714"/>
      <c r="D12" s="714"/>
    </row>
    <row r="13" spans="1:11">
      <c r="A13" s="242">
        <v>1</v>
      </c>
      <c r="B13" s="242">
        <v>2</v>
      </c>
      <c r="C13" s="242">
        <v>3</v>
      </c>
      <c r="D13" s="242">
        <v>4</v>
      </c>
    </row>
    <row r="14" spans="1:11" ht="25.5">
      <c r="A14" s="233">
        <v>1</v>
      </c>
      <c r="B14" s="233" t="s">
        <v>447</v>
      </c>
      <c r="C14" s="233">
        <v>1</v>
      </c>
      <c r="D14" s="250">
        <f>5000*1</f>
        <v>5000</v>
      </c>
    </row>
    <row r="15" spans="1:11" ht="25.5">
      <c r="A15" s="233">
        <v>2</v>
      </c>
      <c r="B15" s="233" t="s">
        <v>448</v>
      </c>
      <c r="C15" s="233">
        <v>2</v>
      </c>
      <c r="D15" s="250">
        <v>4254.6000000000004</v>
      </c>
    </row>
    <row r="16" spans="1:11">
      <c r="A16" s="617" t="s">
        <v>238</v>
      </c>
      <c r="B16" s="617"/>
      <c r="C16" s="233"/>
      <c r="D16" s="250">
        <f>SUM(D14:D15)</f>
        <v>9254.6</v>
      </c>
      <c r="H16">
        <v>9254.6</v>
      </c>
    </row>
    <row r="18" spans="1:8">
      <c r="A18" s="722" t="s">
        <v>564</v>
      </c>
      <c r="B18" s="722"/>
      <c r="C18" s="722"/>
      <c r="D18" s="722"/>
      <c r="E18" s="722"/>
      <c r="F18" s="722"/>
    </row>
    <row r="19" spans="1:8" ht="35.25" customHeight="1">
      <c r="A19" s="722"/>
      <c r="B19" s="722"/>
      <c r="C19" s="722"/>
      <c r="D19" s="722"/>
      <c r="E19" s="722"/>
      <c r="F19" s="722"/>
    </row>
    <row r="20" spans="1:8" ht="15.75" customHeight="1">
      <c r="A20" s="241"/>
      <c r="B20" s="241"/>
      <c r="C20" s="241"/>
      <c r="D20" s="241"/>
      <c r="E20" s="241"/>
      <c r="F20" s="241"/>
    </row>
    <row r="21" spans="1:8" ht="8.25" customHeight="1">
      <c r="A21" s="723" t="s">
        <v>565</v>
      </c>
      <c r="B21" s="723"/>
      <c r="C21" s="723"/>
      <c r="D21" s="723"/>
      <c r="E21" s="723"/>
      <c r="F21" s="723"/>
    </row>
    <row r="22" spans="1:8">
      <c r="A22" s="723"/>
      <c r="B22" s="723"/>
      <c r="C22" s="723"/>
      <c r="D22" s="723"/>
      <c r="E22" s="723"/>
      <c r="F22" s="723"/>
    </row>
    <row r="24" spans="1:8">
      <c r="A24" s="677" t="s">
        <v>232</v>
      </c>
      <c r="B24" s="659" t="s">
        <v>241</v>
      </c>
      <c r="C24" s="659" t="s">
        <v>299</v>
      </c>
      <c r="D24" s="659" t="s">
        <v>300</v>
      </c>
      <c r="E24" s="659" t="s">
        <v>301</v>
      </c>
    </row>
    <row r="25" spans="1:8">
      <c r="A25" s="679"/>
      <c r="B25" s="659"/>
      <c r="C25" s="659"/>
      <c r="D25" s="659"/>
      <c r="E25" s="659"/>
    </row>
    <row r="26" spans="1:8">
      <c r="A26" s="238">
        <v>1</v>
      </c>
      <c r="B26" s="238">
        <v>2</v>
      </c>
      <c r="C26" s="238">
        <v>3</v>
      </c>
      <c r="D26" s="238">
        <v>4</v>
      </c>
      <c r="E26" s="238">
        <v>5</v>
      </c>
    </row>
    <row r="27" spans="1:8">
      <c r="A27" s="231">
        <v>1</v>
      </c>
      <c r="B27" s="230" t="s">
        <v>566</v>
      </c>
      <c r="C27" s="230">
        <v>10</v>
      </c>
      <c r="D27" s="10">
        <v>500</v>
      </c>
      <c r="E27" s="10">
        <f>D27*C27</f>
        <v>5000</v>
      </c>
    </row>
    <row r="28" spans="1:8" hidden="1">
      <c r="A28" s="231"/>
      <c r="B28" s="230"/>
      <c r="C28" s="230"/>
      <c r="D28" s="10"/>
      <c r="E28" s="10"/>
    </row>
    <row r="29" spans="1:8" hidden="1">
      <c r="A29" s="231"/>
      <c r="B29" s="230"/>
      <c r="C29" s="230"/>
      <c r="D29" s="10"/>
      <c r="E29" s="10"/>
    </row>
    <row r="30" spans="1:8" hidden="1">
      <c r="A30" s="231"/>
      <c r="B30" s="230"/>
      <c r="C30" s="230"/>
      <c r="D30" s="10"/>
      <c r="E30" s="10"/>
    </row>
    <row r="31" spans="1:8" hidden="1">
      <c r="A31" s="231"/>
      <c r="B31" s="230"/>
      <c r="C31" s="230"/>
      <c r="D31" s="10"/>
      <c r="E31" s="10"/>
    </row>
    <row r="32" spans="1:8" ht="15" customHeight="1">
      <c r="A32" s="557" t="s">
        <v>238</v>
      </c>
      <c r="B32" s="557"/>
      <c r="C32" s="230"/>
      <c r="D32" s="230"/>
      <c r="E32" s="34">
        <f>SUM(E27:E31)</f>
        <v>5000</v>
      </c>
      <c r="H32">
        <v>5000</v>
      </c>
    </row>
    <row r="33" spans="1:11" ht="15" customHeight="1">
      <c r="A33" s="235"/>
      <c r="B33" s="235"/>
      <c r="C33" s="235"/>
      <c r="D33" s="235"/>
      <c r="E33" s="253"/>
    </row>
    <row r="34" spans="1:11" ht="25.5" customHeight="1">
      <c r="A34" s="260" t="s">
        <v>567</v>
      </c>
    </row>
    <row r="35" spans="1:11" ht="25.5" customHeight="1"/>
    <row r="36" spans="1:11" ht="18.75" customHeight="1">
      <c r="A36" s="167" t="s">
        <v>439</v>
      </c>
      <c r="B36" s="167"/>
      <c r="C36" s="706" t="s">
        <v>568</v>
      </c>
      <c r="D36" s="706"/>
      <c r="E36" s="168"/>
      <c r="F36" s="168"/>
      <c r="G36" s="175"/>
      <c r="H36" s="175"/>
      <c r="I36" s="175"/>
      <c r="J36" s="175"/>
      <c r="K36" s="73"/>
    </row>
    <row r="37" spans="1:11" ht="45.75" customHeight="1">
      <c r="A37" s="251" t="s">
        <v>230</v>
      </c>
      <c r="B37" s="167"/>
      <c r="C37" s="707" t="s">
        <v>444</v>
      </c>
      <c r="D37" s="707"/>
      <c r="E37" s="707"/>
      <c r="F37" s="707"/>
      <c r="G37" s="175"/>
      <c r="H37" s="175"/>
      <c r="I37" s="175"/>
      <c r="J37" s="175"/>
      <c r="K37" s="73"/>
    </row>
    <row r="38" spans="1:11" ht="36.75" customHeight="1">
      <c r="A38" s="718" t="s">
        <v>231</v>
      </c>
      <c r="B38" s="718"/>
      <c r="C38" s="707" t="s">
        <v>417</v>
      </c>
      <c r="D38" s="707"/>
      <c r="E38" s="178"/>
      <c r="F38" s="178"/>
      <c r="G38" s="73"/>
      <c r="H38" s="73"/>
      <c r="I38" s="73"/>
      <c r="J38" s="73"/>
      <c r="K38" s="73"/>
    </row>
    <row r="40" spans="1:11">
      <c r="A40" s="721"/>
      <c r="B40" s="721"/>
      <c r="C40" s="721"/>
      <c r="D40" s="721"/>
      <c r="E40" s="721"/>
      <c r="F40" s="721"/>
    </row>
    <row r="41" spans="1:11">
      <c r="A41" s="721"/>
      <c r="B41" s="721"/>
      <c r="C41" s="721"/>
      <c r="D41" s="721"/>
      <c r="E41" s="721"/>
      <c r="F41" s="721"/>
    </row>
    <row r="42" spans="1:11">
      <c r="A42" s="677" t="s">
        <v>232</v>
      </c>
      <c r="B42" s="659" t="s">
        <v>241</v>
      </c>
      <c r="C42" s="659" t="s">
        <v>299</v>
      </c>
      <c r="D42" s="659" t="s">
        <v>300</v>
      </c>
      <c r="E42" s="659" t="s">
        <v>301</v>
      </c>
    </row>
    <row r="43" spans="1:11">
      <c r="A43" s="679"/>
      <c r="B43" s="659"/>
      <c r="C43" s="659"/>
      <c r="D43" s="659"/>
      <c r="E43" s="659"/>
    </row>
    <row r="44" spans="1:11">
      <c r="A44" s="238">
        <v>1</v>
      </c>
      <c r="B44" s="238">
        <v>2</v>
      </c>
      <c r="C44" s="238">
        <v>3</v>
      </c>
      <c r="D44" s="238">
        <v>4</v>
      </c>
      <c r="E44" s="238">
        <v>5</v>
      </c>
    </row>
    <row r="45" spans="1:11" ht="30">
      <c r="A45" s="230">
        <v>1</v>
      </c>
      <c r="B45" s="230" t="s">
        <v>569</v>
      </c>
      <c r="C45" s="230">
        <v>10</v>
      </c>
      <c r="D45" s="10">
        <v>500</v>
      </c>
      <c r="E45" s="10">
        <f t="shared" ref="E45" si="0">D45*C45</f>
        <v>5000</v>
      </c>
    </row>
    <row r="46" spans="1:11">
      <c r="A46" s="557" t="s">
        <v>238</v>
      </c>
      <c r="B46" s="557"/>
      <c r="C46" s="230"/>
      <c r="D46" s="10"/>
      <c r="E46" s="10">
        <f>SUM(E45:E45)</f>
        <v>5000</v>
      </c>
      <c r="H46">
        <v>5000</v>
      </c>
    </row>
  </sheetData>
  <mergeCells count="29">
    <mergeCell ref="A2:G2"/>
    <mergeCell ref="C4:D4"/>
    <mergeCell ref="C5:F5"/>
    <mergeCell ref="A6:B6"/>
    <mergeCell ref="C6:D6"/>
    <mergeCell ref="A11:A12"/>
    <mergeCell ref="B11:B12"/>
    <mergeCell ref="C11:C12"/>
    <mergeCell ref="D11:D12"/>
    <mergeCell ref="A16:B16"/>
    <mergeCell ref="A18:F19"/>
    <mergeCell ref="A21:F22"/>
    <mergeCell ref="A24:A25"/>
    <mergeCell ref="B24:B25"/>
    <mergeCell ref="C24:C25"/>
    <mergeCell ref="D24:D25"/>
    <mergeCell ref="E24:E25"/>
    <mergeCell ref="A46:B46"/>
    <mergeCell ref="A32:B32"/>
    <mergeCell ref="C36:D36"/>
    <mergeCell ref="C37:F37"/>
    <mergeCell ref="A38:B38"/>
    <mergeCell ref="C38:D38"/>
    <mergeCell ref="A40:F41"/>
    <mergeCell ref="A42:A43"/>
    <mergeCell ref="B42:B43"/>
    <mergeCell ref="C42:C43"/>
    <mergeCell ref="D42:D43"/>
    <mergeCell ref="E42:E43"/>
  </mergeCells>
  <pageMargins left="0.7" right="0.7" top="0.75" bottom="0.75" header="0.3" footer="0.3"/>
  <pageSetup paperSize="9" scale="60" orientation="portrait" r:id="rId1"/>
  <rowBreaks count="1" manualBreakCount="1">
    <brk id="3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4"/>
  <sheetViews>
    <sheetView view="pageBreakPreview" topLeftCell="A115" zoomScale="85" zoomScaleSheetLayoutView="85" workbookViewId="0">
      <selection activeCell="A20" sqref="A20:F33"/>
    </sheetView>
  </sheetViews>
  <sheetFormatPr defaultRowHeight="15"/>
  <cols>
    <col min="1" max="1" width="10.7109375" customWidth="1"/>
    <col min="2" max="2" width="21.5703125" customWidth="1"/>
    <col min="3" max="3" width="17.7109375" customWidth="1"/>
    <col min="4" max="4" width="19" customWidth="1"/>
    <col min="5" max="5" width="17.85546875" customWidth="1"/>
    <col min="6" max="6" width="19" customWidth="1"/>
    <col min="9" max="9" width="12.42578125" bestFit="1" customWidth="1"/>
  </cols>
  <sheetData>
    <row r="2" spans="1:11" ht="18.75">
      <c r="A2" s="694" t="s">
        <v>574</v>
      </c>
      <c r="B2" s="694"/>
      <c r="C2" s="694"/>
      <c r="D2" s="694"/>
      <c r="E2" s="694"/>
      <c r="F2" s="694"/>
      <c r="G2" s="694"/>
      <c r="H2" s="167"/>
      <c r="I2" s="167"/>
    </row>
    <row r="4" spans="1:11">
      <c r="G4" s="73"/>
    </row>
    <row r="5" spans="1:11" ht="18.75">
      <c r="A5" s="720" t="s">
        <v>575</v>
      </c>
      <c r="B5" s="720"/>
      <c r="C5" s="720"/>
      <c r="D5" s="720"/>
      <c r="E5" s="720"/>
      <c r="F5" s="720"/>
      <c r="G5" s="720"/>
    </row>
    <row r="6" spans="1:11" ht="18.75">
      <c r="A6" s="237"/>
      <c r="B6" s="237"/>
      <c r="C6" s="237"/>
      <c r="D6" s="237"/>
      <c r="E6" s="237"/>
      <c r="F6" s="237"/>
      <c r="G6" s="237"/>
    </row>
    <row r="7" spans="1:11" ht="18.75" customHeight="1">
      <c r="A7" s="167" t="s">
        <v>439</v>
      </c>
      <c r="B7" s="167"/>
      <c r="C7" s="706" t="s">
        <v>354</v>
      </c>
      <c r="D7" s="706"/>
      <c r="E7" s="168"/>
      <c r="F7" s="168"/>
      <c r="G7" s="175"/>
      <c r="H7" s="175"/>
      <c r="I7" s="175"/>
      <c r="J7" s="175"/>
      <c r="K7" s="73"/>
    </row>
    <row r="8" spans="1:11" ht="45.75" customHeight="1">
      <c r="A8" s="251" t="s">
        <v>230</v>
      </c>
      <c r="B8" s="167"/>
      <c r="C8" s="707" t="s">
        <v>444</v>
      </c>
      <c r="D8" s="707"/>
      <c r="E8" s="707"/>
      <c r="F8" s="707"/>
      <c r="G8" s="175"/>
      <c r="H8" s="175"/>
      <c r="I8" s="175"/>
      <c r="J8" s="175"/>
      <c r="K8" s="73"/>
    </row>
    <row r="9" spans="1:11" ht="36.75" customHeight="1">
      <c r="A9" s="718" t="s">
        <v>231</v>
      </c>
      <c r="B9" s="718"/>
      <c r="C9" s="707" t="s">
        <v>441</v>
      </c>
      <c r="D9" s="707"/>
      <c r="E9" s="178"/>
      <c r="F9" s="178"/>
      <c r="G9" s="73"/>
      <c r="H9" s="73"/>
      <c r="I9" s="73"/>
      <c r="J9" s="73"/>
      <c r="K9" s="73"/>
    </row>
    <row r="10" spans="1:11" ht="18.75">
      <c r="A10" s="237"/>
      <c r="B10" s="237"/>
      <c r="C10" s="237"/>
      <c r="D10" s="237"/>
      <c r="E10" s="237"/>
      <c r="F10" s="237"/>
      <c r="G10" s="237"/>
    </row>
    <row r="11" spans="1:11" ht="35.25" customHeight="1">
      <c r="A11" s="528" t="s">
        <v>232</v>
      </c>
      <c r="B11" s="578" t="s">
        <v>283</v>
      </c>
      <c r="C11" s="578" t="s">
        <v>284</v>
      </c>
      <c r="D11" s="578" t="s">
        <v>285</v>
      </c>
      <c r="E11" s="578" t="s">
        <v>286</v>
      </c>
      <c r="F11" s="578" t="s">
        <v>245</v>
      </c>
    </row>
    <row r="12" spans="1:11">
      <c r="A12" s="529"/>
      <c r="B12" s="578"/>
      <c r="C12" s="578"/>
      <c r="D12" s="578"/>
      <c r="E12" s="578"/>
      <c r="F12" s="578"/>
    </row>
    <row r="13" spans="1:11">
      <c r="A13" s="231">
        <v>1</v>
      </c>
      <c r="B13" s="231">
        <v>2</v>
      </c>
      <c r="C13" s="231">
        <v>3</v>
      </c>
      <c r="D13" s="231">
        <v>4</v>
      </c>
      <c r="E13" s="231">
        <v>5</v>
      </c>
      <c r="F13" s="231">
        <v>6</v>
      </c>
    </row>
    <row r="14" spans="1:11" ht="45">
      <c r="A14" s="230">
        <v>1</v>
      </c>
      <c r="B14" s="230" t="s">
        <v>471</v>
      </c>
      <c r="C14" s="230">
        <v>1</v>
      </c>
      <c r="D14" s="230">
        <v>12</v>
      </c>
      <c r="E14" s="10">
        <v>7300</v>
      </c>
      <c r="F14" s="10">
        <f>E14*D14*C14</f>
        <v>87600</v>
      </c>
    </row>
    <row r="15" spans="1:11" ht="30">
      <c r="A15" s="230">
        <v>2</v>
      </c>
      <c r="B15" s="230" t="s">
        <v>484</v>
      </c>
      <c r="C15" s="230"/>
      <c r="D15" s="230">
        <v>20</v>
      </c>
      <c r="E15" s="10">
        <v>10</v>
      </c>
      <c r="F15" s="10">
        <f>E15*D15</f>
        <v>200</v>
      </c>
    </row>
    <row r="16" spans="1:11" hidden="1">
      <c r="A16" s="230"/>
      <c r="B16" s="230"/>
      <c r="C16" s="230"/>
      <c r="D16" s="230"/>
      <c r="E16" s="10"/>
      <c r="F16" s="10"/>
    </row>
    <row r="17" spans="1:8" hidden="1">
      <c r="A17" s="230"/>
      <c r="B17" s="230"/>
      <c r="C17" s="230"/>
      <c r="D17" s="230"/>
      <c r="E17" s="10"/>
      <c r="F17" s="10"/>
    </row>
    <row r="18" spans="1:8">
      <c r="A18" s="557" t="s">
        <v>238</v>
      </c>
      <c r="B18" s="557"/>
      <c r="C18" s="230"/>
      <c r="D18" s="230"/>
      <c r="E18" s="10"/>
      <c r="F18" s="10">
        <f>F14+F15</f>
        <v>87800</v>
      </c>
      <c r="H18">
        <v>87800</v>
      </c>
    </row>
    <row r="20" spans="1:8" ht="18.75">
      <c r="A20" s="720" t="s">
        <v>576</v>
      </c>
      <c r="B20" s="720"/>
      <c r="C20" s="720"/>
      <c r="D20" s="720"/>
      <c r="E20" s="720"/>
      <c r="F20" s="720"/>
    </row>
    <row r="21" spans="1:8" ht="18.75">
      <c r="A21" s="255"/>
      <c r="B21" s="255"/>
      <c r="C21" s="255"/>
      <c r="D21" s="255"/>
      <c r="E21" s="255"/>
      <c r="F21" s="255"/>
    </row>
    <row r="22" spans="1:8" ht="18.75">
      <c r="A22" s="167" t="s">
        <v>439</v>
      </c>
      <c r="B22" s="167"/>
      <c r="C22" s="706" t="s">
        <v>356</v>
      </c>
      <c r="D22" s="706"/>
      <c r="E22" s="168"/>
      <c r="F22" s="168"/>
    </row>
    <row r="23" spans="1:8" ht="43.5" customHeight="1">
      <c r="A23" s="251" t="s">
        <v>230</v>
      </c>
      <c r="B23" s="167"/>
      <c r="C23" s="707" t="s">
        <v>444</v>
      </c>
      <c r="D23" s="707"/>
      <c r="E23" s="707"/>
      <c r="F23" s="707"/>
    </row>
    <row r="24" spans="1:8" ht="33.75" customHeight="1">
      <c r="A24" s="718" t="s">
        <v>231</v>
      </c>
      <c r="B24" s="718"/>
      <c r="C24" s="707" t="s">
        <v>441</v>
      </c>
      <c r="D24" s="707"/>
      <c r="E24" s="178"/>
      <c r="F24" s="178"/>
    </row>
    <row r="25" spans="1:8" ht="18.75">
      <c r="A25" s="237"/>
      <c r="B25" s="237"/>
      <c r="C25" s="237"/>
      <c r="D25" s="237"/>
      <c r="E25" s="237"/>
      <c r="F25" s="237"/>
    </row>
    <row r="26" spans="1:8">
      <c r="A26" s="528" t="s">
        <v>232</v>
      </c>
      <c r="B26" s="659" t="s">
        <v>241</v>
      </c>
      <c r="C26" s="659" t="s">
        <v>287</v>
      </c>
      <c r="D26" s="659" t="s">
        <v>288</v>
      </c>
      <c r="E26" s="659" t="s">
        <v>289</v>
      </c>
    </row>
    <row r="27" spans="1:8">
      <c r="A27" s="529"/>
      <c r="B27" s="659"/>
      <c r="C27" s="659"/>
      <c r="D27" s="659"/>
      <c r="E27" s="659"/>
    </row>
    <row r="28" spans="1:8">
      <c r="A28" s="238">
        <v>1</v>
      </c>
      <c r="B28" s="238">
        <v>2</v>
      </c>
      <c r="C28" s="238">
        <v>3</v>
      </c>
      <c r="D28" s="238">
        <v>4</v>
      </c>
      <c r="E28" s="238">
        <v>5</v>
      </c>
    </row>
    <row r="29" spans="1:8">
      <c r="A29" s="230">
        <v>1</v>
      </c>
      <c r="B29" s="230" t="s">
        <v>446</v>
      </c>
      <c r="C29" s="230">
        <v>1</v>
      </c>
      <c r="D29" s="10">
        <v>25000</v>
      </c>
      <c r="E29" s="10">
        <f>D29*C29</f>
        <v>25000</v>
      </c>
    </row>
    <row r="30" spans="1:8">
      <c r="A30" s="230">
        <v>2</v>
      </c>
      <c r="B30" s="230" t="s">
        <v>577</v>
      </c>
      <c r="C30" s="230">
        <f>4*13</f>
        <v>52</v>
      </c>
      <c r="D30" s="10">
        <v>760</v>
      </c>
      <c r="E30" s="10">
        <f>D30*C30</f>
        <v>39520</v>
      </c>
    </row>
    <row r="31" spans="1:8">
      <c r="A31" s="230">
        <v>3</v>
      </c>
      <c r="B31" s="230" t="s">
        <v>578</v>
      </c>
      <c r="C31" s="230">
        <v>1</v>
      </c>
      <c r="D31" s="10">
        <v>20480</v>
      </c>
      <c r="E31" s="10">
        <f>D31*C31</f>
        <v>20480</v>
      </c>
    </row>
    <row r="32" spans="1:8" hidden="1">
      <c r="A32" s="230"/>
      <c r="B32" s="230"/>
      <c r="C32" s="230"/>
      <c r="D32" s="10"/>
      <c r="E32" s="10"/>
    </row>
    <row r="33" spans="1:9">
      <c r="A33" s="557" t="s">
        <v>290</v>
      </c>
      <c r="B33" s="557"/>
      <c r="C33" s="230"/>
      <c r="D33" s="10"/>
      <c r="E33" s="10">
        <f>E29+E30+E31</f>
        <v>85000</v>
      </c>
      <c r="H33">
        <v>110000</v>
      </c>
      <c r="I33" s="267">
        <f>H33-E33</f>
        <v>25000</v>
      </c>
    </row>
    <row r="35" spans="1:9" ht="18.75">
      <c r="A35" s="720" t="s">
        <v>580</v>
      </c>
      <c r="B35" s="720"/>
      <c r="C35" s="720"/>
      <c r="D35" s="720"/>
      <c r="E35" s="720"/>
      <c r="F35" s="720"/>
      <c r="G35" s="720"/>
      <c r="H35" s="720"/>
    </row>
    <row r="36" spans="1:9" ht="18.75">
      <c r="A36" s="255"/>
      <c r="B36" s="255"/>
      <c r="C36" s="255"/>
      <c r="D36" s="255"/>
      <c r="E36" s="255"/>
      <c r="F36" s="255"/>
      <c r="G36" s="255"/>
      <c r="H36" s="255"/>
    </row>
    <row r="37" spans="1:9" ht="18.75">
      <c r="A37" s="167" t="s">
        <v>439</v>
      </c>
      <c r="B37" s="167"/>
      <c r="C37" s="706" t="s">
        <v>360</v>
      </c>
      <c r="D37" s="706"/>
      <c r="E37" s="168"/>
      <c r="F37" s="168"/>
      <c r="G37" s="255"/>
      <c r="H37" s="255"/>
    </row>
    <row r="38" spans="1:9" ht="40.5" customHeight="1">
      <c r="A38" s="251" t="s">
        <v>230</v>
      </c>
      <c r="B38" s="167"/>
      <c r="C38" s="707" t="s">
        <v>444</v>
      </c>
      <c r="D38" s="707"/>
      <c r="E38" s="707"/>
      <c r="F38" s="707"/>
      <c r="G38" s="255"/>
      <c r="H38" s="255"/>
    </row>
    <row r="39" spans="1:9" ht="33.75" customHeight="1">
      <c r="A39" s="718" t="s">
        <v>231</v>
      </c>
      <c r="B39" s="718"/>
      <c r="C39" s="707" t="s">
        <v>441</v>
      </c>
      <c r="D39" s="707"/>
      <c r="E39" s="178"/>
      <c r="F39" s="178"/>
      <c r="G39" s="237"/>
      <c r="H39" s="237"/>
    </row>
    <row r="40" spans="1:9" ht="18.75">
      <c r="A40" s="237"/>
      <c r="B40" s="237"/>
      <c r="C40" s="237"/>
      <c r="D40" s="237"/>
      <c r="E40" s="237"/>
      <c r="F40" s="237"/>
      <c r="G40" s="237"/>
      <c r="H40" s="237"/>
    </row>
    <row r="41" spans="1:9">
      <c r="A41" s="712" t="s">
        <v>232</v>
      </c>
      <c r="B41" s="714" t="s">
        <v>17</v>
      </c>
      <c r="C41" s="714" t="s">
        <v>291</v>
      </c>
      <c r="D41" s="714" t="s">
        <v>292</v>
      </c>
      <c r="E41" s="714" t="s">
        <v>293</v>
      </c>
      <c r="F41" s="714" t="s">
        <v>294</v>
      </c>
    </row>
    <row r="42" spans="1:9" ht="18" customHeight="1">
      <c r="A42" s="713"/>
      <c r="B42" s="714"/>
      <c r="C42" s="714"/>
      <c r="D42" s="714"/>
      <c r="E42" s="714"/>
      <c r="F42" s="714"/>
    </row>
    <row r="43" spans="1:9">
      <c r="A43" s="242">
        <v>1</v>
      </c>
      <c r="B43" s="242">
        <v>2</v>
      </c>
      <c r="C43" s="242">
        <v>3</v>
      </c>
      <c r="D43" s="242">
        <v>4</v>
      </c>
      <c r="E43" s="242">
        <v>5</v>
      </c>
      <c r="F43" s="242">
        <v>6</v>
      </c>
    </row>
    <row r="44" spans="1:9" ht="25.5">
      <c r="A44" s="233">
        <v>1</v>
      </c>
      <c r="B44" s="233" t="s">
        <v>486</v>
      </c>
      <c r="C44" s="233">
        <v>84.86</v>
      </c>
      <c r="D44" s="250">
        <f>F44/C44/1000</f>
        <v>5.9042776337497056</v>
      </c>
      <c r="E44" s="233">
        <v>1</v>
      </c>
      <c r="F44" s="250">
        <v>501037</v>
      </c>
    </row>
    <row r="45" spans="1:9">
      <c r="A45" s="233">
        <v>2</v>
      </c>
      <c r="B45" s="233" t="s">
        <v>487</v>
      </c>
      <c r="C45" s="233">
        <v>866.19</v>
      </c>
      <c r="D45" s="250">
        <f>F45/C45</f>
        <v>2943.7099019845527</v>
      </c>
      <c r="E45" s="233">
        <v>1</v>
      </c>
      <c r="F45" s="250">
        <v>2549812.08</v>
      </c>
    </row>
    <row r="46" spans="1:9">
      <c r="A46" s="233">
        <v>3</v>
      </c>
      <c r="B46" s="233" t="s">
        <v>488</v>
      </c>
      <c r="C46" s="233">
        <v>2209.4499999999998</v>
      </c>
      <c r="D46" s="250">
        <f>F46/C46</f>
        <v>51.607300459390352</v>
      </c>
      <c r="E46" s="233">
        <v>1</v>
      </c>
      <c r="F46" s="250">
        <v>114023.75</v>
      </c>
    </row>
    <row r="47" spans="1:9" ht="15" customHeight="1">
      <c r="A47" s="233">
        <v>4</v>
      </c>
      <c r="B47" s="233" t="s">
        <v>579</v>
      </c>
      <c r="C47" s="233">
        <v>24</v>
      </c>
      <c r="D47" s="280">
        <f>F47/C47</f>
        <v>19009.132083333334</v>
      </c>
      <c r="E47" s="233">
        <v>1</v>
      </c>
      <c r="F47" s="256">
        <v>456219.17</v>
      </c>
    </row>
    <row r="48" spans="1:9" ht="22.5" customHeight="1">
      <c r="A48" s="617" t="s">
        <v>238</v>
      </c>
      <c r="B48" s="617"/>
      <c r="C48" s="233"/>
      <c r="D48" s="233"/>
      <c r="E48" s="233"/>
      <c r="F48" s="256">
        <f>F44+F45+F46+F47</f>
        <v>3621092</v>
      </c>
      <c r="H48">
        <v>3621092</v>
      </c>
    </row>
    <row r="49" spans="1:6" ht="50.25" customHeight="1"/>
    <row r="50" spans="1:6" ht="18.75">
      <c r="A50" s="252" t="s">
        <v>581</v>
      </c>
      <c r="B50" s="167"/>
      <c r="C50" s="167"/>
      <c r="D50" s="167"/>
      <c r="E50" s="167"/>
      <c r="F50" s="167"/>
    </row>
    <row r="51" spans="1:6" hidden="1"/>
    <row r="53" spans="1:6" ht="18.75">
      <c r="A53" s="167" t="s">
        <v>439</v>
      </c>
      <c r="B53" s="167"/>
      <c r="C53" s="706" t="s">
        <v>363</v>
      </c>
      <c r="D53" s="706"/>
      <c r="E53" s="168"/>
      <c r="F53" s="168"/>
    </row>
    <row r="54" spans="1:6" ht="36.75" customHeight="1">
      <c r="A54" s="251" t="s">
        <v>230</v>
      </c>
      <c r="B54" s="167"/>
      <c r="C54" s="707" t="s">
        <v>444</v>
      </c>
      <c r="D54" s="707"/>
      <c r="E54" s="707"/>
      <c r="F54" s="707"/>
    </row>
    <row r="55" spans="1:6" ht="18.75">
      <c r="A55" s="718" t="s">
        <v>231</v>
      </c>
      <c r="B55" s="718"/>
      <c r="C55" s="707" t="s">
        <v>441</v>
      </c>
      <c r="D55" s="707"/>
      <c r="E55" s="178"/>
      <c r="F55" s="178"/>
    </row>
    <row r="57" spans="1:6" ht="45">
      <c r="A57" s="238" t="s">
        <v>232</v>
      </c>
      <c r="B57" s="238" t="s">
        <v>241</v>
      </c>
      <c r="C57" s="238" t="s">
        <v>295</v>
      </c>
      <c r="D57" s="238" t="s">
        <v>489</v>
      </c>
      <c r="E57" s="238" t="s">
        <v>296</v>
      </c>
      <c r="F57" s="257" t="s">
        <v>245</v>
      </c>
    </row>
    <row r="58" spans="1:6">
      <c r="A58" s="238">
        <v>1</v>
      </c>
      <c r="B58" s="238">
        <v>2</v>
      </c>
      <c r="C58" s="238">
        <v>3</v>
      </c>
      <c r="D58" s="238">
        <v>4</v>
      </c>
      <c r="E58" s="238">
        <v>5</v>
      </c>
      <c r="F58" s="231">
        <v>6</v>
      </c>
    </row>
    <row r="59" spans="1:6">
      <c r="A59" s="238">
        <v>1</v>
      </c>
      <c r="B59" s="258" t="s">
        <v>490</v>
      </c>
      <c r="C59" s="238">
        <v>1</v>
      </c>
      <c r="D59" s="238">
        <v>50.8</v>
      </c>
      <c r="E59" s="238">
        <v>393.7</v>
      </c>
      <c r="F59" s="40">
        <f>ROUND(E59*D59,0)</f>
        <v>20000</v>
      </c>
    </row>
    <row r="60" spans="1:6" ht="60">
      <c r="A60" s="238">
        <v>2</v>
      </c>
      <c r="B60" s="258" t="s">
        <v>491</v>
      </c>
      <c r="C60" s="238">
        <v>1</v>
      </c>
      <c r="D60" s="238">
        <v>96</v>
      </c>
      <c r="E60" s="238">
        <v>416.67</v>
      </c>
      <c r="F60" s="40">
        <f>ROUND(E60*D60,0)</f>
        <v>40000</v>
      </c>
    </row>
    <row r="61" spans="1:6" ht="60">
      <c r="A61" s="238">
        <v>3</v>
      </c>
      <c r="B61" s="258" t="s">
        <v>492</v>
      </c>
      <c r="C61" s="238">
        <v>1</v>
      </c>
      <c r="D61" s="238"/>
      <c r="E61" s="238">
        <f>250000-8000</f>
        <v>242000</v>
      </c>
      <c r="F61" s="40">
        <f>E61</f>
        <v>242000</v>
      </c>
    </row>
    <row r="62" spans="1:6" ht="60">
      <c r="A62" s="238">
        <v>4</v>
      </c>
      <c r="B62" s="258" t="s">
        <v>493</v>
      </c>
      <c r="C62" s="238">
        <v>1</v>
      </c>
      <c r="D62" s="238">
        <v>1</v>
      </c>
      <c r="E62" s="238">
        <v>115000</v>
      </c>
      <c r="F62" s="40">
        <f t="shared" ref="F62:F68" si="0">ROUND(E62*D62,0)</f>
        <v>115000</v>
      </c>
    </row>
    <row r="63" spans="1:6" ht="34.5" customHeight="1">
      <c r="A63" s="238">
        <v>5</v>
      </c>
      <c r="B63" s="258" t="s">
        <v>494</v>
      </c>
      <c r="C63" s="238">
        <v>1</v>
      </c>
      <c r="D63" s="238">
        <v>4</v>
      </c>
      <c r="E63" s="238">
        <v>12500</v>
      </c>
      <c r="F63" s="40">
        <f t="shared" si="0"/>
        <v>50000</v>
      </c>
    </row>
    <row r="64" spans="1:6" ht="49.5" customHeight="1">
      <c r="A64" s="238">
        <v>6</v>
      </c>
      <c r="B64" s="258" t="s">
        <v>495</v>
      </c>
      <c r="C64" s="238">
        <v>1</v>
      </c>
      <c r="D64" s="238">
        <v>1</v>
      </c>
      <c r="E64" s="238">
        <v>20000</v>
      </c>
      <c r="F64" s="40">
        <f t="shared" si="0"/>
        <v>20000</v>
      </c>
    </row>
    <row r="65" spans="1:8" ht="90">
      <c r="A65" s="238">
        <v>7</v>
      </c>
      <c r="B65" s="258" t="s">
        <v>496</v>
      </c>
      <c r="C65" s="238">
        <v>1</v>
      </c>
      <c r="D65" s="238">
        <v>1</v>
      </c>
      <c r="E65" s="238">
        <v>32400</v>
      </c>
      <c r="F65" s="40">
        <f t="shared" si="0"/>
        <v>32400</v>
      </c>
    </row>
    <row r="66" spans="1:8" ht="60">
      <c r="A66" s="238">
        <v>8</v>
      </c>
      <c r="B66" s="258" t="s">
        <v>497</v>
      </c>
      <c r="C66" s="238">
        <v>1</v>
      </c>
      <c r="D66" s="238">
        <v>1</v>
      </c>
      <c r="E66" s="238">
        <v>60000</v>
      </c>
      <c r="F66" s="40">
        <f t="shared" si="0"/>
        <v>60000</v>
      </c>
    </row>
    <row r="67" spans="1:8" ht="60">
      <c r="A67" s="238">
        <v>9</v>
      </c>
      <c r="B67" s="258" t="s">
        <v>498</v>
      </c>
      <c r="C67" s="238">
        <v>1</v>
      </c>
      <c r="D67" s="238">
        <v>4</v>
      </c>
      <c r="E67" s="238">
        <v>7500</v>
      </c>
      <c r="F67" s="40">
        <f t="shared" si="0"/>
        <v>30000</v>
      </c>
    </row>
    <row r="68" spans="1:8" ht="40.5" hidden="1" customHeight="1">
      <c r="A68" s="230"/>
      <c r="B68" s="230"/>
      <c r="C68" s="230"/>
      <c r="D68" s="230"/>
      <c r="E68" s="230"/>
      <c r="F68" s="40">
        <f t="shared" si="0"/>
        <v>0</v>
      </c>
    </row>
    <row r="69" spans="1:8" ht="42" customHeight="1">
      <c r="A69" s="557" t="s">
        <v>238</v>
      </c>
      <c r="B69" s="557"/>
      <c r="C69" s="230"/>
      <c r="D69" s="230"/>
      <c r="E69" s="230"/>
      <c r="F69" s="34">
        <f>SUM(F59:F68)</f>
        <v>609400</v>
      </c>
      <c r="H69">
        <v>617400</v>
      </c>
    </row>
    <row r="70" spans="1:8" ht="51" customHeight="1"/>
    <row r="71" spans="1:8" ht="18.75">
      <c r="A71" s="252" t="s">
        <v>582</v>
      </c>
      <c r="B71" s="167"/>
      <c r="C71" s="167"/>
      <c r="D71" s="167"/>
    </row>
    <row r="72" spans="1:8" ht="18.75">
      <c r="A72" s="252"/>
      <c r="B72" s="167"/>
      <c r="C72" s="167"/>
      <c r="D72" s="167"/>
    </row>
    <row r="73" spans="1:8" ht="18.75">
      <c r="A73" s="167" t="s">
        <v>439</v>
      </c>
      <c r="B73" s="167"/>
      <c r="C73" s="706" t="s">
        <v>363</v>
      </c>
      <c r="D73" s="706"/>
      <c r="E73" s="168"/>
      <c r="F73" s="168"/>
    </row>
    <row r="74" spans="1:8" ht="36" customHeight="1">
      <c r="A74" s="251" t="s">
        <v>230</v>
      </c>
      <c r="B74" s="167"/>
      <c r="C74" s="707" t="s">
        <v>444</v>
      </c>
      <c r="D74" s="707"/>
      <c r="E74" s="707"/>
      <c r="F74" s="707"/>
    </row>
    <row r="75" spans="1:8" ht="35.25" customHeight="1">
      <c r="A75" s="718" t="s">
        <v>231</v>
      </c>
      <c r="B75" s="718"/>
      <c r="C75" s="707" t="s">
        <v>441</v>
      </c>
      <c r="D75" s="707"/>
      <c r="E75" s="178"/>
      <c r="F75" s="178"/>
    </row>
    <row r="77" spans="1:8">
      <c r="A77" s="712" t="s">
        <v>232</v>
      </c>
      <c r="B77" s="714" t="s">
        <v>241</v>
      </c>
      <c r="C77" s="714" t="s">
        <v>297</v>
      </c>
      <c r="D77" s="714" t="s">
        <v>489</v>
      </c>
      <c r="E77" s="714" t="s">
        <v>298</v>
      </c>
      <c r="F77" s="714" t="s">
        <v>245</v>
      </c>
    </row>
    <row r="78" spans="1:8">
      <c r="A78" s="713"/>
      <c r="B78" s="714"/>
      <c r="C78" s="714"/>
      <c r="D78" s="714"/>
      <c r="E78" s="714"/>
      <c r="F78" s="714"/>
    </row>
    <row r="79" spans="1:8">
      <c r="A79" s="242">
        <v>1</v>
      </c>
      <c r="B79" s="242">
        <v>2</v>
      </c>
      <c r="C79" s="242">
        <v>3</v>
      </c>
      <c r="D79" s="242">
        <v>4</v>
      </c>
      <c r="E79" s="242">
        <v>5</v>
      </c>
      <c r="F79" s="242">
        <v>6</v>
      </c>
    </row>
    <row r="80" spans="1:8" ht="25.5">
      <c r="A80" s="233">
        <v>1</v>
      </c>
      <c r="B80" s="233" t="s">
        <v>447</v>
      </c>
      <c r="C80" s="233">
        <v>1</v>
      </c>
      <c r="D80" s="250">
        <v>18</v>
      </c>
      <c r="E80" s="250">
        <v>5000</v>
      </c>
      <c r="F80" s="250">
        <f t="shared" ref="F80:F91" si="1">E80*D80*C80</f>
        <v>90000</v>
      </c>
    </row>
    <row r="81" spans="1:8" ht="26.25" customHeight="1">
      <c r="A81" s="233">
        <v>2</v>
      </c>
      <c r="B81" s="233" t="s">
        <v>499</v>
      </c>
      <c r="C81" s="233">
        <v>1</v>
      </c>
      <c r="D81" s="250">
        <v>10</v>
      </c>
      <c r="E81" s="250">
        <v>5500</v>
      </c>
      <c r="F81" s="250">
        <f t="shared" si="1"/>
        <v>55000</v>
      </c>
    </row>
    <row r="82" spans="1:8" ht="38.25">
      <c r="A82" s="233">
        <v>3</v>
      </c>
      <c r="B82" s="233" t="s">
        <v>500</v>
      </c>
      <c r="C82" s="233">
        <v>1</v>
      </c>
      <c r="D82" s="250">
        <v>1</v>
      </c>
      <c r="E82" s="250">
        <v>88705</v>
      </c>
      <c r="F82" s="250">
        <f t="shared" si="1"/>
        <v>88705</v>
      </c>
    </row>
    <row r="83" spans="1:8" ht="25.5">
      <c r="A83" s="233">
        <v>4</v>
      </c>
      <c r="B83" s="233" t="s">
        <v>501</v>
      </c>
      <c r="C83" s="233">
        <v>2</v>
      </c>
      <c r="D83" s="250">
        <v>200</v>
      </c>
      <c r="E83" s="250">
        <v>50</v>
      </c>
      <c r="F83" s="250">
        <f t="shared" si="1"/>
        <v>20000</v>
      </c>
    </row>
    <row r="84" spans="1:8" ht="38.25">
      <c r="A84" s="233">
        <v>5</v>
      </c>
      <c r="B84" s="233" t="s">
        <v>502</v>
      </c>
      <c r="C84" s="233">
        <v>1</v>
      </c>
      <c r="D84" s="250">
        <v>1</v>
      </c>
      <c r="E84" s="250">
        <v>3500</v>
      </c>
      <c r="F84" s="250">
        <f t="shared" si="1"/>
        <v>3500</v>
      </c>
    </row>
    <row r="85" spans="1:8" ht="38.25">
      <c r="A85" s="233">
        <v>6</v>
      </c>
      <c r="B85" s="233" t="s">
        <v>503</v>
      </c>
      <c r="C85" s="233">
        <v>1</v>
      </c>
      <c r="D85" s="250">
        <v>1</v>
      </c>
      <c r="E85" s="250">
        <v>45000</v>
      </c>
      <c r="F85" s="250">
        <f t="shared" si="1"/>
        <v>45000</v>
      </c>
    </row>
    <row r="86" spans="1:8" ht="51">
      <c r="A86" s="233">
        <v>7</v>
      </c>
      <c r="B86" s="233" t="s">
        <v>504</v>
      </c>
      <c r="C86" s="233">
        <v>1</v>
      </c>
      <c r="D86" s="250">
        <v>1</v>
      </c>
      <c r="E86" s="250">
        <v>10000</v>
      </c>
      <c r="F86" s="250">
        <f t="shared" si="1"/>
        <v>10000</v>
      </c>
    </row>
    <row r="87" spans="1:8" ht="25.5">
      <c r="A87" s="233">
        <v>8</v>
      </c>
      <c r="B87" s="233" t="s">
        <v>505</v>
      </c>
      <c r="C87" s="233">
        <v>1</v>
      </c>
      <c r="D87" s="250">
        <v>4</v>
      </c>
      <c r="E87" s="250">
        <v>7500</v>
      </c>
      <c r="F87" s="250">
        <f t="shared" si="1"/>
        <v>30000</v>
      </c>
    </row>
    <row r="88" spans="1:8">
      <c r="A88" s="233">
        <v>9</v>
      </c>
      <c r="B88" s="233" t="s">
        <v>506</v>
      </c>
      <c r="C88" s="233">
        <v>1</v>
      </c>
      <c r="D88" s="250">
        <v>1</v>
      </c>
      <c r="E88" s="250">
        <v>35000</v>
      </c>
      <c r="F88" s="250">
        <f t="shared" si="1"/>
        <v>35000</v>
      </c>
    </row>
    <row r="89" spans="1:8" ht="38.25">
      <c r="A89" s="233">
        <v>10</v>
      </c>
      <c r="B89" s="233" t="s">
        <v>584</v>
      </c>
      <c r="C89" s="233">
        <v>1</v>
      </c>
      <c r="D89" s="250">
        <v>1</v>
      </c>
      <c r="E89" s="250">
        <v>300000</v>
      </c>
      <c r="F89" s="250">
        <f t="shared" si="1"/>
        <v>300000</v>
      </c>
    </row>
    <row r="90" spans="1:8" ht="51">
      <c r="A90" s="233">
        <v>11</v>
      </c>
      <c r="B90" s="233" t="s">
        <v>507</v>
      </c>
      <c r="C90" s="233">
        <v>1</v>
      </c>
      <c r="D90" s="250">
        <v>1</v>
      </c>
      <c r="E90" s="250">
        <v>396493</v>
      </c>
      <c r="F90" s="250">
        <f t="shared" si="1"/>
        <v>396493</v>
      </c>
    </row>
    <row r="91" spans="1:8" ht="51">
      <c r="A91" s="233">
        <v>12</v>
      </c>
      <c r="B91" s="233" t="s">
        <v>583</v>
      </c>
      <c r="C91" s="233">
        <v>1</v>
      </c>
      <c r="D91" s="250">
        <v>1</v>
      </c>
      <c r="E91" s="250">
        <f>333190</f>
        <v>333190</v>
      </c>
      <c r="F91" s="250">
        <f t="shared" si="1"/>
        <v>333190</v>
      </c>
    </row>
    <row r="92" spans="1:8">
      <c r="A92" s="617" t="s">
        <v>238</v>
      </c>
      <c r="B92" s="617"/>
      <c r="C92" s="233"/>
      <c r="D92" s="250"/>
      <c r="E92" s="250"/>
      <c r="F92" s="250">
        <f>SUM(F80:F91)</f>
        <v>1406888</v>
      </c>
      <c r="H92">
        <v>1406888</v>
      </c>
    </row>
    <row r="94" spans="1:8" ht="26.25" customHeight="1">
      <c r="A94" s="722" t="s">
        <v>585</v>
      </c>
      <c r="B94" s="722"/>
      <c r="C94" s="722"/>
      <c r="D94" s="722"/>
      <c r="E94" s="722"/>
      <c r="F94" s="722"/>
    </row>
    <row r="95" spans="1:8" ht="48" customHeight="1">
      <c r="A95" s="722"/>
      <c r="B95" s="722"/>
      <c r="C95" s="722"/>
      <c r="D95" s="722"/>
      <c r="E95" s="722"/>
      <c r="F95" s="722"/>
    </row>
    <row r="96" spans="1:8" ht="48" customHeight="1">
      <c r="A96" s="241"/>
      <c r="B96" s="241"/>
      <c r="C96" s="241"/>
      <c r="D96" s="241"/>
      <c r="E96" s="241"/>
      <c r="F96" s="241"/>
    </row>
    <row r="97" spans="1:11" ht="48" customHeight="1">
      <c r="A97" s="723" t="s">
        <v>586</v>
      </c>
      <c r="B97" s="723"/>
      <c r="C97" s="723"/>
      <c r="D97" s="723"/>
      <c r="E97" s="723"/>
      <c r="F97" s="723"/>
    </row>
    <row r="98" spans="1:11" ht="44.25" customHeight="1">
      <c r="A98" s="167" t="s">
        <v>439</v>
      </c>
      <c r="B98" s="167"/>
      <c r="C98" s="706" t="s">
        <v>367</v>
      </c>
      <c r="D98" s="706"/>
      <c r="E98" s="168"/>
      <c r="F98" s="168"/>
    </row>
    <row r="99" spans="1:11" ht="36.75" customHeight="1">
      <c r="A99" s="251" t="s">
        <v>230</v>
      </c>
      <c r="B99" s="167"/>
      <c r="C99" s="707" t="s">
        <v>444</v>
      </c>
      <c r="D99" s="707"/>
      <c r="E99" s="707"/>
      <c r="F99" s="707"/>
    </row>
    <row r="100" spans="1:11" ht="34.5" customHeight="1">
      <c r="A100" s="718" t="s">
        <v>231</v>
      </c>
      <c r="B100" s="718"/>
      <c r="C100" s="707" t="s">
        <v>441</v>
      </c>
      <c r="D100" s="707"/>
      <c r="E100" s="178"/>
      <c r="F100" s="178"/>
    </row>
    <row r="101" spans="1:11" ht="18.75">
      <c r="A101" s="259"/>
      <c r="B101" s="259"/>
      <c r="C101" s="259"/>
      <c r="D101" s="259"/>
      <c r="E101" s="259"/>
      <c r="F101" s="259"/>
    </row>
    <row r="102" spans="1:11">
      <c r="A102" s="677" t="s">
        <v>232</v>
      </c>
      <c r="B102" s="659" t="s">
        <v>241</v>
      </c>
      <c r="C102" s="659" t="s">
        <v>299</v>
      </c>
      <c r="D102" s="659" t="s">
        <v>300</v>
      </c>
      <c r="E102" s="659" t="s">
        <v>301</v>
      </c>
    </row>
    <row r="103" spans="1:11" ht="15" customHeight="1">
      <c r="A103" s="679"/>
      <c r="B103" s="659"/>
      <c r="C103" s="659"/>
      <c r="D103" s="659"/>
      <c r="E103" s="659"/>
    </row>
    <row r="104" spans="1:11" ht="15" customHeight="1">
      <c r="A104" s="238">
        <v>1</v>
      </c>
      <c r="B104" s="238">
        <v>2</v>
      </c>
      <c r="C104" s="238">
        <v>3</v>
      </c>
      <c r="D104" s="238">
        <v>4</v>
      </c>
      <c r="E104" s="238">
        <v>5</v>
      </c>
    </row>
    <row r="105" spans="1:11" ht="18.75" customHeight="1">
      <c r="A105" s="231">
        <v>1</v>
      </c>
      <c r="B105" s="230" t="s">
        <v>508</v>
      </c>
      <c r="C105" s="230">
        <v>2</v>
      </c>
      <c r="D105" s="10">
        <v>7500</v>
      </c>
      <c r="E105" s="10">
        <f>D105*C105</f>
        <v>15000</v>
      </c>
      <c r="I105" s="175"/>
      <c r="J105" s="175"/>
      <c r="K105" s="73"/>
    </row>
    <row r="106" spans="1:11" ht="45.75" customHeight="1">
      <c r="A106" s="231">
        <v>2</v>
      </c>
      <c r="B106" s="230" t="s">
        <v>509</v>
      </c>
      <c r="C106" s="230">
        <v>20</v>
      </c>
      <c r="D106" s="10">
        <v>1000</v>
      </c>
      <c r="E106" s="10">
        <f>D106*C106</f>
        <v>20000</v>
      </c>
      <c r="I106" s="175"/>
      <c r="J106" s="175"/>
      <c r="K106" s="73"/>
    </row>
    <row r="107" spans="1:11" ht="36.75" customHeight="1">
      <c r="A107" s="231">
        <v>3</v>
      </c>
      <c r="B107" s="230" t="s">
        <v>510</v>
      </c>
      <c r="C107" s="230">
        <v>1</v>
      </c>
      <c r="D107" s="10">
        <v>120000</v>
      </c>
      <c r="E107" s="10">
        <f>D107*C107</f>
        <v>120000</v>
      </c>
      <c r="I107" s="73"/>
      <c r="J107" s="73"/>
      <c r="K107" s="73"/>
    </row>
    <row r="108" spans="1:11" ht="60">
      <c r="A108" s="231">
        <v>4</v>
      </c>
      <c r="B108" s="230" t="s">
        <v>511</v>
      </c>
      <c r="C108" s="230">
        <v>1</v>
      </c>
      <c r="D108" s="10">
        <v>130000</v>
      </c>
      <c r="E108" s="10">
        <f>D108*C108</f>
        <v>130000</v>
      </c>
    </row>
    <row r="109" spans="1:11" ht="30">
      <c r="A109" s="231">
        <v>5</v>
      </c>
      <c r="B109" s="230" t="s">
        <v>512</v>
      </c>
      <c r="C109" s="230">
        <v>16</v>
      </c>
      <c r="D109" s="10">
        <v>2500</v>
      </c>
      <c r="E109" s="10">
        <f>D109*C109</f>
        <v>40000</v>
      </c>
    </row>
    <row r="110" spans="1:11" ht="25.5" customHeight="1">
      <c r="A110" s="557" t="s">
        <v>238</v>
      </c>
      <c r="B110" s="557"/>
      <c r="C110" s="230"/>
      <c r="D110" s="230"/>
      <c r="E110" s="34">
        <f>SUM(E105:E109)</f>
        <v>325000</v>
      </c>
      <c r="H110">
        <v>325000</v>
      </c>
    </row>
    <row r="111" spans="1:11" ht="25.5" customHeight="1">
      <c r="A111" s="235"/>
      <c r="B111" s="235"/>
      <c r="C111" s="235"/>
      <c r="D111" s="235"/>
      <c r="E111" s="253"/>
    </row>
    <row r="112" spans="1:11">
      <c r="A112" s="235"/>
      <c r="B112" s="235"/>
      <c r="C112" s="235"/>
      <c r="D112" s="254"/>
      <c r="E112" s="254"/>
    </row>
    <row r="113" spans="1:6" ht="18.75">
      <c r="A113" s="260" t="s">
        <v>587</v>
      </c>
    </row>
    <row r="115" spans="1:6" ht="18.75">
      <c r="A115" s="167" t="s">
        <v>439</v>
      </c>
      <c r="B115" s="167"/>
      <c r="C115" s="706" t="s">
        <v>390</v>
      </c>
      <c r="D115" s="706"/>
      <c r="E115" s="168"/>
      <c r="F115" s="168"/>
    </row>
    <row r="116" spans="1:6" ht="36.75" customHeight="1">
      <c r="A116" s="251" t="s">
        <v>230</v>
      </c>
      <c r="B116" s="167"/>
      <c r="C116" s="707" t="s">
        <v>444</v>
      </c>
      <c r="D116" s="707"/>
      <c r="E116" s="707"/>
      <c r="F116" s="707"/>
    </row>
    <row r="117" spans="1:6" ht="39" customHeight="1">
      <c r="A117" s="718" t="s">
        <v>231</v>
      </c>
      <c r="B117" s="718"/>
      <c r="C117" s="707" t="s">
        <v>441</v>
      </c>
      <c r="D117" s="707"/>
      <c r="E117" s="178"/>
      <c r="F117" s="178"/>
    </row>
    <row r="119" spans="1:6">
      <c r="A119" s="721"/>
      <c r="B119" s="721"/>
      <c r="C119" s="721"/>
      <c r="D119" s="721"/>
      <c r="E119" s="721"/>
      <c r="F119" s="721"/>
    </row>
    <row r="120" spans="1:6">
      <c r="A120" s="721"/>
      <c r="B120" s="721"/>
      <c r="C120" s="721"/>
      <c r="D120" s="721"/>
      <c r="E120" s="721"/>
      <c r="F120" s="721"/>
    </row>
    <row r="121" spans="1:6">
      <c r="A121" s="677" t="s">
        <v>232</v>
      </c>
      <c r="B121" s="677" t="s">
        <v>241</v>
      </c>
      <c r="C121" s="677" t="s">
        <v>299</v>
      </c>
      <c r="D121" s="677" t="s">
        <v>300</v>
      </c>
      <c r="E121" s="677" t="s">
        <v>301</v>
      </c>
    </row>
    <row r="122" spans="1:6">
      <c r="A122" s="679"/>
      <c r="B122" s="679"/>
      <c r="C122" s="679"/>
      <c r="D122" s="679"/>
      <c r="E122" s="679"/>
    </row>
    <row r="123" spans="1:6">
      <c r="A123" s="238">
        <v>1</v>
      </c>
      <c r="B123" s="238">
        <v>2</v>
      </c>
      <c r="C123" s="238">
        <v>3</v>
      </c>
      <c r="D123" s="238">
        <v>4</v>
      </c>
      <c r="E123" s="238">
        <v>5</v>
      </c>
    </row>
    <row r="124" spans="1:6">
      <c r="A124" s="230">
        <v>1</v>
      </c>
      <c r="B124" s="230" t="s">
        <v>513</v>
      </c>
      <c r="C124" s="230">
        <v>10</v>
      </c>
      <c r="D124" s="10">
        <v>625</v>
      </c>
      <c r="E124" s="10">
        <f t="shared" ref="E124:E132" si="2">D124*C124</f>
        <v>6250</v>
      </c>
    </row>
    <row r="125" spans="1:6" ht="18" customHeight="1">
      <c r="A125" s="230">
        <v>2</v>
      </c>
      <c r="B125" s="230" t="s">
        <v>514</v>
      </c>
      <c r="C125" s="230">
        <v>2</v>
      </c>
      <c r="D125" s="10">
        <v>5000</v>
      </c>
      <c r="E125" s="10">
        <f t="shared" si="2"/>
        <v>10000</v>
      </c>
    </row>
    <row r="126" spans="1:6" ht="30">
      <c r="A126" s="230">
        <v>3</v>
      </c>
      <c r="B126" s="230" t="s">
        <v>589</v>
      </c>
      <c r="C126" s="230">
        <v>20</v>
      </c>
      <c r="D126" s="10">
        <v>1450</v>
      </c>
      <c r="E126" s="10">
        <f t="shared" si="2"/>
        <v>29000</v>
      </c>
    </row>
    <row r="127" spans="1:6" ht="63">
      <c r="A127" s="230">
        <v>4</v>
      </c>
      <c r="B127" s="281" t="s">
        <v>588</v>
      </c>
      <c r="C127" s="230">
        <v>15</v>
      </c>
      <c r="D127" s="10">
        <v>600</v>
      </c>
      <c r="E127" s="10">
        <f t="shared" si="2"/>
        <v>9000</v>
      </c>
    </row>
    <row r="128" spans="1:6" ht="15.75">
      <c r="A128" s="230">
        <v>5</v>
      </c>
      <c r="B128" s="282" t="s">
        <v>590</v>
      </c>
      <c r="C128" s="230">
        <v>1</v>
      </c>
      <c r="D128" s="10">
        <v>5500</v>
      </c>
      <c r="E128" s="10">
        <f t="shared" si="2"/>
        <v>5500</v>
      </c>
    </row>
    <row r="129" spans="1:8" ht="31.5">
      <c r="A129" s="230">
        <v>6</v>
      </c>
      <c r="B129" s="282" t="s">
        <v>591</v>
      </c>
      <c r="C129" s="230">
        <v>1</v>
      </c>
      <c r="D129" s="10">
        <v>4900</v>
      </c>
      <c r="E129" s="10">
        <f t="shared" si="2"/>
        <v>4900</v>
      </c>
    </row>
    <row r="130" spans="1:8" ht="15.75">
      <c r="A130" s="230">
        <v>7</v>
      </c>
      <c r="B130" s="281" t="s">
        <v>592</v>
      </c>
      <c r="C130" s="230">
        <v>1</v>
      </c>
      <c r="D130" s="10">
        <v>7550</v>
      </c>
      <c r="E130" s="10">
        <f t="shared" si="2"/>
        <v>7550</v>
      </c>
    </row>
    <row r="131" spans="1:8" ht="78.75">
      <c r="A131" s="406">
        <v>8</v>
      </c>
      <c r="B131" s="281" t="s">
        <v>693</v>
      </c>
      <c r="C131" s="406">
        <v>1</v>
      </c>
      <c r="D131" s="10">
        <v>8000</v>
      </c>
      <c r="E131" s="10">
        <f t="shared" si="2"/>
        <v>8000</v>
      </c>
    </row>
    <row r="132" spans="1:8" ht="47.25">
      <c r="A132" s="433">
        <v>9</v>
      </c>
      <c r="B132" s="281" t="s">
        <v>718</v>
      </c>
      <c r="C132" s="433">
        <v>15</v>
      </c>
      <c r="D132" s="10">
        <v>6900</v>
      </c>
      <c r="E132" s="10">
        <f t="shared" si="2"/>
        <v>103500</v>
      </c>
    </row>
    <row r="133" spans="1:8" ht="31.5">
      <c r="A133" s="433">
        <v>10</v>
      </c>
      <c r="B133" s="281" t="s">
        <v>719</v>
      </c>
      <c r="C133" s="433">
        <v>7</v>
      </c>
      <c r="D133" s="10">
        <v>3271.57</v>
      </c>
      <c r="E133" s="10">
        <f>D133*C133+0.01</f>
        <v>22901</v>
      </c>
    </row>
    <row r="134" spans="1:8">
      <c r="A134" s="557" t="s">
        <v>238</v>
      </c>
      <c r="B134" s="557"/>
      <c r="C134" s="230"/>
      <c r="D134" s="10"/>
      <c r="E134" s="10">
        <f>SUM(E124:E133)</f>
        <v>206601</v>
      </c>
      <c r="H134">
        <v>72200</v>
      </c>
    </row>
  </sheetData>
  <mergeCells count="75">
    <mergeCell ref="F11:F12"/>
    <mergeCell ref="A2:G2"/>
    <mergeCell ref="A5:G5"/>
    <mergeCell ref="C7:D7"/>
    <mergeCell ref="C8:F8"/>
    <mergeCell ref="A9:B9"/>
    <mergeCell ref="C9:D9"/>
    <mergeCell ref="A11:A12"/>
    <mergeCell ref="B11:B12"/>
    <mergeCell ref="C11:C12"/>
    <mergeCell ref="D11:D12"/>
    <mergeCell ref="E11:E12"/>
    <mergeCell ref="A33:B33"/>
    <mergeCell ref="A18:B18"/>
    <mergeCell ref="A20:F20"/>
    <mergeCell ref="C22:D22"/>
    <mergeCell ref="C23:F23"/>
    <mergeCell ref="A24:B24"/>
    <mergeCell ref="C24:D24"/>
    <mergeCell ref="A26:A27"/>
    <mergeCell ref="B26:B27"/>
    <mergeCell ref="C26:C27"/>
    <mergeCell ref="D26:D27"/>
    <mergeCell ref="E26:E27"/>
    <mergeCell ref="A35:H35"/>
    <mergeCell ref="C37:D37"/>
    <mergeCell ref="C38:F38"/>
    <mergeCell ref="A39:B39"/>
    <mergeCell ref="C39:D39"/>
    <mergeCell ref="F41:F42"/>
    <mergeCell ref="A48:B48"/>
    <mergeCell ref="C53:D53"/>
    <mergeCell ref="C54:F54"/>
    <mergeCell ref="A55:B55"/>
    <mergeCell ref="C55:D55"/>
    <mergeCell ref="A41:A42"/>
    <mergeCell ref="B41:B42"/>
    <mergeCell ref="C41:C42"/>
    <mergeCell ref="D41:D42"/>
    <mergeCell ref="E41:E42"/>
    <mergeCell ref="C99:F99"/>
    <mergeCell ref="A69:B69"/>
    <mergeCell ref="C73:D73"/>
    <mergeCell ref="C74:F74"/>
    <mergeCell ref="A75:B75"/>
    <mergeCell ref="C75:D75"/>
    <mergeCell ref="A77:A78"/>
    <mergeCell ref="B77:B78"/>
    <mergeCell ref="C77:C78"/>
    <mergeCell ref="D77:D78"/>
    <mergeCell ref="E77:E78"/>
    <mergeCell ref="F77:F78"/>
    <mergeCell ref="A92:B92"/>
    <mergeCell ref="A94:F95"/>
    <mergeCell ref="A97:F97"/>
    <mergeCell ref="C98:D98"/>
    <mergeCell ref="A100:B100"/>
    <mergeCell ref="C100:D100"/>
    <mergeCell ref="A102:A103"/>
    <mergeCell ref="B102:B103"/>
    <mergeCell ref="C102:C103"/>
    <mergeCell ref="D102:D103"/>
    <mergeCell ref="E102:E103"/>
    <mergeCell ref="A110:B110"/>
    <mergeCell ref="C115:D115"/>
    <mergeCell ref="C116:F116"/>
    <mergeCell ref="A117:B117"/>
    <mergeCell ref="C117:D117"/>
    <mergeCell ref="A134:B134"/>
    <mergeCell ref="A119:F120"/>
    <mergeCell ref="A121:A122"/>
    <mergeCell ref="B121:B122"/>
    <mergeCell ref="C121:C122"/>
    <mergeCell ref="D121:D122"/>
    <mergeCell ref="E121:E122"/>
  </mergeCells>
  <pageMargins left="0.7" right="0.7" top="0.75" bottom="0.75" header="0.3" footer="0.3"/>
  <pageSetup paperSize="9" scale="60" orientation="portrait" r:id="rId1"/>
  <rowBreaks count="2" manualBreakCount="2">
    <brk id="49" max="6" man="1"/>
    <brk id="93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topLeftCell="A22" zoomScale="70" zoomScaleSheetLayoutView="70" workbookViewId="0">
      <selection activeCell="D32" sqref="D32:D33"/>
    </sheetView>
  </sheetViews>
  <sheetFormatPr defaultRowHeight="15"/>
  <cols>
    <col min="1" max="1" width="10.7109375" customWidth="1"/>
    <col min="2" max="2" width="23.85546875" customWidth="1"/>
    <col min="3" max="3" width="17.7109375" customWidth="1"/>
    <col min="4" max="4" width="19" customWidth="1"/>
    <col min="5" max="5" width="17.85546875" customWidth="1"/>
    <col min="6" max="6" width="19" customWidth="1"/>
    <col min="8" max="8" width="11.42578125" customWidth="1"/>
  </cols>
  <sheetData>
    <row r="2" spans="1:9" ht="18.75">
      <c r="A2" s="694" t="s">
        <v>593</v>
      </c>
      <c r="B2" s="694"/>
      <c r="C2" s="694"/>
      <c r="D2" s="694"/>
      <c r="E2" s="694"/>
      <c r="F2" s="694"/>
      <c r="G2" s="694"/>
      <c r="H2" s="167"/>
      <c r="I2" s="167"/>
    </row>
    <row r="4" spans="1:9">
      <c r="G4" s="73"/>
    </row>
    <row r="5" spans="1:9" ht="25.5" customHeight="1"/>
    <row r="6" spans="1:9" ht="18.75">
      <c r="A6" s="252" t="s">
        <v>594</v>
      </c>
      <c r="B6" s="167"/>
      <c r="C6" s="167"/>
      <c r="D6" s="167"/>
    </row>
    <row r="7" spans="1:9" ht="18.75">
      <c r="A7" s="252"/>
      <c r="B7" s="167"/>
      <c r="C7" s="167"/>
      <c r="D7" s="167"/>
    </row>
    <row r="8" spans="1:9" ht="18.75">
      <c r="A8" s="167" t="s">
        <v>439</v>
      </c>
      <c r="B8" s="167"/>
      <c r="C8" s="706" t="s">
        <v>369</v>
      </c>
      <c r="D8" s="706"/>
      <c r="E8" s="168"/>
      <c r="F8" s="168"/>
    </row>
    <row r="9" spans="1:9" ht="36" customHeight="1">
      <c r="A9" s="251" t="s">
        <v>230</v>
      </c>
      <c r="B9" s="167"/>
      <c r="C9" s="707" t="s">
        <v>444</v>
      </c>
      <c r="D9" s="707"/>
      <c r="E9" s="707"/>
      <c r="F9" s="707"/>
    </row>
    <row r="10" spans="1:9" ht="35.25" customHeight="1">
      <c r="A10" s="718" t="s">
        <v>231</v>
      </c>
      <c r="B10" s="718"/>
      <c r="C10" s="707" t="s">
        <v>441</v>
      </c>
      <c r="D10" s="707"/>
      <c r="E10" s="178"/>
      <c r="F10" s="178"/>
    </row>
    <row r="12" spans="1:9">
      <c r="A12" s="712" t="s">
        <v>232</v>
      </c>
      <c r="B12" s="714" t="s">
        <v>241</v>
      </c>
      <c r="C12" s="714" t="s">
        <v>297</v>
      </c>
      <c r="D12" s="714" t="s">
        <v>489</v>
      </c>
      <c r="E12" s="714" t="s">
        <v>298</v>
      </c>
      <c r="F12" s="714" t="s">
        <v>245</v>
      </c>
    </row>
    <row r="13" spans="1:9">
      <c r="A13" s="713"/>
      <c r="B13" s="714"/>
      <c r="C13" s="714"/>
      <c r="D13" s="714"/>
      <c r="E13" s="714"/>
      <c r="F13" s="714"/>
    </row>
    <row r="14" spans="1:9">
      <c r="A14" s="242">
        <v>1</v>
      </c>
      <c r="B14" s="242">
        <v>2</v>
      </c>
      <c r="C14" s="242">
        <v>3</v>
      </c>
      <c r="D14" s="242">
        <v>4</v>
      </c>
      <c r="E14" s="242">
        <v>5</v>
      </c>
      <c r="F14" s="242">
        <v>6</v>
      </c>
    </row>
    <row r="15" spans="1:9" ht="38.25">
      <c r="A15" s="233">
        <v>1</v>
      </c>
      <c r="B15" s="233" t="s">
        <v>516</v>
      </c>
      <c r="C15" s="233">
        <v>1</v>
      </c>
      <c r="D15" s="250">
        <v>1</v>
      </c>
      <c r="E15" s="250">
        <v>473960</v>
      </c>
      <c r="F15" s="250">
        <f t="shared" ref="F15" si="0">E15*D15*C15</f>
        <v>473960</v>
      </c>
    </row>
    <row r="16" spans="1:9">
      <c r="A16" s="617" t="s">
        <v>238</v>
      </c>
      <c r="B16" s="617"/>
      <c r="C16" s="233"/>
      <c r="D16" s="250"/>
      <c r="E16" s="250"/>
      <c r="F16" s="250">
        <f>SUM(F15:F15)</f>
        <v>473960</v>
      </c>
      <c r="H16">
        <v>5071807</v>
      </c>
    </row>
    <row r="17" spans="1:11">
      <c r="A17" s="232"/>
      <c r="B17" s="232"/>
      <c r="C17" s="232"/>
      <c r="D17" s="261"/>
      <c r="E17" s="261"/>
      <c r="F17" s="261"/>
    </row>
    <row r="18" spans="1:11" ht="18.75">
      <c r="A18" s="167" t="s">
        <v>439</v>
      </c>
      <c r="B18" s="167"/>
      <c r="C18" s="706" t="s">
        <v>517</v>
      </c>
      <c r="D18" s="706"/>
      <c r="E18" s="168"/>
      <c r="F18" s="168"/>
    </row>
    <row r="19" spans="1:11" ht="45.75" customHeight="1">
      <c r="A19" s="251" t="s">
        <v>230</v>
      </c>
      <c r="B19" s="167"/>
      <c r="C19" s="707" t="s">
        <v>444</v>
      </c>
      <c r="D19" s="707"/>
      <c r="E19" s="707"/>
      <c r="F19" s="707"/>
    </row>
    <row r="20" spans="1:11" ht="33" customHeight="1">
      <c r="A20" s="718" t="s">
        <v>231</v>
      </c>
      <c r="B20" s="718"/>
      <c r="C20" s="707" t="s">
        <v>417</v>
      </c>
      <c r="D20" s="707"/>
      <c r="E20" s="178"/>
      <c r="F20" s="178"/>
    </row>
    <row r="21" spans="1:11" ht="48" customHeight="1"/>
    <row r="22" spans="1:11" ht="17.25" customHeight="1">
      <c r="A22" s="712" t="s">
        <v>232</v>
      </c>
      <c r="B22" s="714" t="s">
        <v>241</v>
      </c>
      <c r="C22" s="714" t="s">
        <v>297</v>
      </c>
      <c r="D22" s="714" t="s">
        <v>489</v>
      </c>
      <c r="E22" s="714" t="s">
        <v>298</v>
      </c>
      <c r="F22" s="714" t="s">
        <v>245</v>
      </c>
    </row>
    <row r="23" spans="1:11" ht="18" customHeight="1">
      <c r="A23" s="713"/>
      <c r="B23" s="714"/>
      <c r="C23" s="714"/>
      <c r="D23" s="714"/>
      <c r="E23" s="714"/>
      <c r="F23" s="714"/>
    </row>
    <row r="24" spans="1:11" ht="16.5" customHeight="1">
      <c r="A24" s="242">
        <v>1</v>
      </c>
      <c r="B24" s="242">
        <v>2</v>
      </c>
      <c r="C24" s="242">
        <v>3</v>
      </c>
      <c r="D24" s="242">
        <v>4</v>
      </c>
      <c r="E24" s="242">
        <v>5</v>
      </c>
      <c r="F24" s="242">
        <v>6</v>
      </c>
    </row>
    <row r="25" spans="1:11" ht="44.25" customHeight="1">
      <c r="A25" s="233">
        <v>1</v>
      </c>
      <c r="B25" s="233" t="s">
        <v>516</v>
      </c>
      <c r="C25" s="233">
        <v>1</v>
      </c>
      <c r="D25" s="250">
        <v>1</v>
      </c>
      <c r="E25" s="250">
        <f>119929.48-393.79</f>
        <v>119535.69</v>
      </c>
      <c r="F25" s="250">
        <f t="shared" ref="F25" si="1">E25*D25*C25</f>
        <v>119535.69</v>
      </c>
    </row>
    <row r="26" spans="1:11" ht="24" customHeight="1">
      <c r="A26" s="617" t="s">
        <v>238</v>
      </c>
      <c r="B26" s="617"/>
      <c r="C26" s="233"/>
      <c r="D26" s="250"/>
      <c r="E26" s="250"/>
      <c r="F26" s="497">
        <f>SUM(F25:F25)</f>
        <v>119535.69</v>
      </c>
      <c r="H26">
        <v>464937.41</v>
      </c>
    </row>
    <row r="28" spans="1:11" ht="26.25" customHeight="1">
      <c r="A28" s="167" t="s">
        <v>439</v>
      </c>
      <c r="B28" s="167"/>
      <c r="C28" s="706" t="s">
        <v>363</v>
      </c>
      <c r="D28" s="706"/>
      <c r="E28" s="168"/>
      <c r="F28" s="168"/>
    </row>
    <row r="29" spans="1:11" ht="34.5" customHeight="1">
      <c r="A29" s="251" t="s">
        <v>230</v>
      </c>
      <c r="B29" s="167"/>
      <c r="C29" s="707" t="s">
        <v>444</v>
      </c>
      <c r="D29" s="707"/>
      <c r="E29" s="707"/>
      <c r="F29" s="707"/>
    </row>
    <row r="30" spans="1:11" ht="38.25" customHeight="1">
      <c r="A30" s="718" t="s">
        <v>231</v>
      </c>
      <c r="B30" s="718"/>
      <c r="C30" s="707" t="s">
        <v>441</v>
      </c>
      <c r="D30" s="707"/>
      <c r="E30" s="178"/>
      <c r="F30" s="178"/>
    </row>
    <row r="31" spans="1:11" ht="18.75" customHeight="1">
      <c r="I31" s="175"/>
      <c r="J31" s="175"/>
      <c r="K31" s="73"/>
    </row>
    <row r="32" spans="1:11" ht="30" customHeight="1">
      <c r="A32" s="712" t="s">
        <v>232</v>
      </c>
      <c r="B32" s="714" t="s">
        <v>241</v>
      </c>
      <c r="C32" s="714" t="s">
        <v>297</v>
      </c>
      <c r="D32" s="714" t="s">
        <v>489</v>
      </c>
      <c r="E32" s="714" t="s">
        <v>298</v>
      </c>
      <c r="F32" s="714" t="s">
        <v>245</v>
      </c>
      <c r="I32" s="175"/>
      <c r="J32" s="175"/>
      <c r="K32" s="73"/>
    </row>
    <row r="33" spans="1:11" ht="36.75" customHeight="1">
      <c r="A33" s="713"/>
      <c r="B33" s="714"/>
      <c r="C33" s="714"/>
      <c r="D33" s="714"/>
      <c r="E33" s="714"/>
      <c r="F33" s="714"/>
      <c r="I33" s="73"/>
      <c r="J33" s="73"/>
      <c r="K33" s="73"/>
    </row>
    <row r="34" spans="1:11" ht="39" customHeight="1">
      <c r="A34" s="242">
        <v>1</v>
      </c>
      <c r="B34" s="242">
        <v>2</v>
      </c>
      <c r="C34" s="242">
        <v>3</v>
      </c>
      <c r="D34" s="242">
        <v>4</v>
      </c>
      <c r="E34" s="242">
        <v>5</v>
      </c>
      <c r="F34" s="242">
        <v>6</v>
      </c>
    </row>
    <row r="35" spans="1:11" ht="63.75" customHeight="1">
      <c r="A35" s="233">
        <v>1</v>
      </c>
      <c r="B35" s="233" t="s">
        <v>583</v>
      </c>
      <c r="C35" s="233">
        <v>1</v>
      </c>
      <c r="D35" s="250">
        <v>1</v>
      </c>
      <c r="E35" s="250">
        <v>333190</v>
      </c>
      <c r="F35" s="250">
        <f t="shared" ref="F35" si="2">E35*D35*C35</f>
        <v>333190</v>
      </c>
    </row>
    <row r="36" spans="1:11" ht="25.5" customHeight="1">
      <c r="A36" s="617" t="s">
        <v>238</v>
      </c>
      <c r="B36" s="617"/>
      <c r="C36" s="233"/>
      <c r="D36" s="250"/>
      <c r="E36" s="250"/>
      <c r="F36" s="250">
        <f>SUM(F35:F35)</f>
        <v>333190</v>
      </c>
      <c r="H36" s="421">
        <v>333190</v>
      </c>
    </row>
    <row r="37" spans="1:11" ht="25.5" customHeight="1">
      <c r="H37" s="421"/>
    </row>
    <row r="38" spans="1:11">
      <c r="A38" s="722" t="s">
        <v>595</v>
      </c>
      <c r="B38" s="722"/>
      <c r="C38" s="722"/>
      <c r="D38" s="722"/>
      <c r="E38" s="722"/>
      <c r="F38" s="722"/>
      <c r="H38" s="421"/>
    </row>
    <row r="39" spans="1:11" ht="30.75" customHeight="1">
      <c r="A39" s="722"/>
      <c r="B39" s="722"/>
      <c r="C39" s="722"/>
      <c r="D39" s="722"/>
      <c r="E39" s="722"/>
      <c r="F39" s="722"/>
      <c r="H39" s="421"/>
    </row>
    <row r="40" spans="1:11" ht="18.75">
      <c r="A40" s="241"/>
      <c r="B40" s="241"/>
      <c r="C40" s="241"/>
      <c r="D40" s="241"/>
      <c r="E40" s="241"/>
      <c r="F40" s="241"/>
      <c r="H40" s="421"/>
    </row>
    <row r="41" spans="1:11" ht="18.75">
      <c r="A41" s="723" t="s">
        <v>518</v>
      </c>
      <c r="B41" s="723"/>
      <c r="C41" s="723"/>
      <c r="D41" s="723"/>
      <c r="E41" s="723"/>
      <c r="F41" s="723"/>
      <c r="H41" s="421">
        <v>80325</v>
      </c>
    </row>
    <row r="42" spans="1:11" ht="18.75">
      <c r="A42" s="167" t="s">
        <v>439</v>
      </c>
      <c r="B42" s="167"/>
      <c r="C42" s="706" t="s">
        <v>519</v>
      </c>
      <c r="D42" s="706"/>
      <c r="E42" s="168"/>
      <c r="F42" s="168"/>
      <c r="H42" s="421"/>
    </row>
    <row r="43" spans="1:11" ht="18.75">
      <c r="A43" s="251" t="s">
        <v>230</v>
      </c>
      <c r="B43" s="167"/>
      <c r="C43" s="707" t="s">
        <v>444</v>
      </c>
      <c r="D43" s="707"/>
      <c r="E43" s="707"/>
      <c r="F43" s="707"/>
    </row>
    <row r="44" spans="1:11" ht="18.75">
      <c r="A44" s="718" t="s">
        <v>231</v>
      </c>
      <c r="B44" s="718"/>
      <c r="C44" s="707" t="s">
        <v>441</v>
      </c>
      <c r="D44" s="707"/>
      <c r="E44" s="178"/>
      <c r="F44" s="178"/>
    </row>
    <row r="45" spans="1:11" ht="18.75">
      <c r="A45" s="259"/>
      <c r="B45" s="259"/>
      <c r="C45" s="259"/>
      <c r="D45" s="259"/>
      <c r="E45" s="259"/>
      <c r="F45" s="259"/>
    </row>
    <row r="46" spans="1:11">
      <c r="A46" s="677" t="s">
        <v>232</v>
      </c>
      <c r="B46" s="659" t="s">
        <v>241</v>
      </c>
      <c r="C46" s="659" t="s">
        <v>299</v>
      </c>
      <c r="D46" s="659" t="s">
        <v>300</v>
      </c>
      <c r="E46" s="659" t="s">
        <v>301</v>
      </c>
    </row>
    <row r="47" spans="1:11">
      <c r="A47" s="679"/>
      <c r="B47" s="659"/>
      <c r="C47" s="659"/>
      <c r="D47" s="659"/>
      <c r="E47" s="659"/>
    </row>
    <row r="48" spans="1:11">
      <c r="A48" s="238">
        <v>1</v>
      </c>
      <c r="B48" s="238">
        <v>2</v>
      </c>
      <c r="C48" s="238">
        <v>3</v>
      </c>
      <c r="D48" s="238">
        <v>4</v>
      </c>
      <c r="E48" s="238">
        <v>5</v>
      </c>
    </row>
    <row r="49" spans="1:5">
      <c r="A49" s="231">
        <v>1</v>
      </c>
      <c r="B49" s="230" t="s">
        <v>520</v>
      </c>
      <c r="C49" s="230">
        <f>(170*27)-1830</f>
        <v>2760</v>
      </c>
      <c r="D49" s="10">
        <v>17.5</v>
      </c>
      <c r="E49" s="10">
        <f>D49*C49</f>
        <v>48300</v>
      </c>
    </row>
    <row r="50" spans="1:5">
      <c r="A50" s="557" t="s">
        <v>238</v>
      </c>
      <c r="B50" s="557"/>
      <c r="C50" s="230"/>
      <c r="D50" s="230"/>
      <c r="E50" s="34">
        <f>SUM(E49:E49)</f>
        <v>48300</v>
      </c>
    </row>
    <row r="51" spans="1:5">
      <c r="A51" s="235"/>
      <c r="B51" s="235"/>
      <c r="C51" s="235"/>
      <c r="D51" s="235"/>
      <c r="E51" s="253"/>
    </row>
    <row r="52" spans="1:5">
      <c r="A52" s="235"/>
      <c r="B52" s="235"/>
      <c r="C52" s="235"/>
      <c r="D52" s="254"/>
      <c r="E52" s="254"/>
    </row>
  </sheetData>
  <mergeCells count="46">
    <mergeCell ref="A2:G2"/>
    <mergeCell ref="C8:D8"/>
    <mergeCell ref="C9:F9"/>
    <mergeCell ref="A10:B10"/>
    <mergeCell ref="C10:D10"/>
    <mergeCell ref="F22:F23"/>
    <mergeCell ref="F12:F13"/>
    <mergeCell ref="A16:B16"/>
    <mergeCell ref="C18:D18"/>
    <mergeCell ref="C19:F19"/>
    <mergeCell ref="A20:B20"/>
    <mergeCell ref="C20:D20"/>
    <mergeCell ref="A12:A13"/>
    <mergeCell ref="B12:B13"/>
    <mergeCell ref="C12:C13"/>
    <mergeCell ref="D12:D13"/>
    <mergeCell ref="E12:E13"/>
    <mergeCell ref="A22:A23"/>
    <mergeCell ref="B22:B23"/>
    <mergeCell ref="C22:C23"/>
    <mergeCell ref="D22:D23"/>
    <mergeCell ref="E22:E23"/>
    <mergeCell ref="A50:B50"/>
    <mergeCell ref="A26:B26"/>
    <mergeCell ref="A38:F39"/>
    <mergeCell ref="A41:F41"/>
    <mergeCell ref="C42:D42"/>
    <mergeCell ref="C43:F43"/>
    <mergeCell ref="A44:B44"/>
    <mergeCell ref="C44:D44"/>
    <mergeCell ref="C28:D28"/>
    <mergeCell ref="C29:F29"/>
    <mergeCell ref="A30:B30"/>
    <mergeCell ref="A46:A47"/>
    <mergeCell ref="B46:B47"/>
    <mergeCell ref="C46:C47"/>
    <mergeCell ref="D46:D47"/>
    <mergeCell ref="E46:E47"/>
    <mergeCell ref="F32:F33"/>
    <mergeCell ref="A36:B36"/>
    <mergeCell ref="C30:D30"/>
    <mergeCell ref="A32:A33"/>
    <mergeCell ref="B32:B33"/>
    <mergeCell ref="C32:C33"/>
    <mergeCell ref="D32:D33"/>
    <mergeCell ref="E32:E33"/>
  </mergeCells>
  <pageMargins left="0.7" right="0.7" top="0.75" bottom="0.75" header="0.3" footer="0.3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V23"/>
  <sheetViews>
    <sheetView view="pageBreakPreview" zoomScaleNormal="90" zoomScaleSheetLayoutView="100" workbookViewId="0">
      <pane xSplit="1" topLeftCell="D1" activePane="topRight" state="frozen"/>
      <selection activeCell="AS93" sqref="AS93"/>
      <selection pane="topRight" activeCell="J21" sqref="J21"/>
    </sheetView>
  </sheetViews>
  <sheetFormatPr defaultRowHeight="12.75" outlineLevelCol="2"/>
  <cols>
    <col min="1" max="1" width="22.140625" style="283" customWidth="1"/>
    <col min="2" max="2" width="9.7109375" style="283" hidden="1" customWidth="1"/>
    <col min="3" max="3" width="11.5703125" style="283" hidden="1" customWidth="1"/>
    <col min="4" max="4" width="7.7109375" style="283" customWidth="1"/>
    <col min="5" max="5" width="9.85546875" style="283" customWidth="1"/>
    <col min="6" max="6" width="8" style="283" hidden="1" customWidth="1"/>
    <col min="7" max="8" width="8" style="283" customWidth="1"/>
    <col min="9" max="9" width="6.5703125" style="283" customWidth="1"/>
    <col min="10" max="10" width="12.7109375" style="283" customWidth="1"/>
    <col min="11" max="11" width="14.140625" style="283" customWidth="1"/>
    <col min="12" max="12" width="7.28515625" style="283" customWidth="1"/>
    <col min="13" max="13" width="6.5703125" style="283" customWidth="1"/>
    <col min="14" max="14" width="7.28515625" style="283" customWidth="1"/>
    <col min="15" max="15" width="15.85546875" style="283" customWidth="1"/>
    <col min="16" max="16" width="15.42578125" style="283" customWidth="1"/>
    <col min="17" max="17" width="22.28515625" style="283" customWidth="1"/>
    <col min="18" max="18" width="16.42578125" style="283" customWidth="1"/>
    <col min="19" max="19" width="16.42578125" style="283" hidden="1" customWidth="1"/>
    <col min="20" max="20" width="15" style="283" hidden="1" customWidth="1"/>
    <col min="21" max="21" width="16.7109375" style="283" hidden="1" customWidth="1"/>
    <col min="22" max="22" width="18" style="283" hidden="1" customWidth="1"/>
    <col min="23" max="23" width="14.28515625" style="283" hidden="1" customWidth="1"/>
    <col min="24" max="24" width="13.28515625" style="283" hidden="1" customWidth="1"/>
    <col min="25" max="25" width="0.28515625" style="283" hidden="1" customWidth="1" outlineLevel="1"/>
    <col min="26" max="26" width="4.140625" style="283" hidden="1" customWidth="1" outlineLevel="1"/>
    <col min="27" max="27" width="3.5703125" style="283" hidden="1" customWidth="1" outlineLevel="1"/>
    <col min="28" max="28" width="6" style="283" hidden="1" customWidth="1" outlineLevel="1"/>
    <col min="29" max="31" width="4" style="283" hidden="1" customWidth="1" outlineLevel="1"/>
    <col min="32" max="32" width="0.28515625" style="283" hidden="1" customWidth="1" outlineLevel="1"/>
    <col min="33" max="33" width="8.7109375" style="283" hidden="1" customWidth="1" outlineLevel="1"/>
    <col min="34" max="34" width="12.5703125" style="283" hidden="1" customWidth="1" outlineLevel="1"/>
    <col min="35" max="35" width="9.42578125" style="283" hidden="1" customWidth="1" outlineLevel="1"/>
    <col min="36" max="36" width="10.140625" style="283" hidden="1" customWidth="1" outlineLevel="1"/>
    <col min="37" max="37" width="7.42578125" style="283" hidden="1" customWidth="1" outlineLevel="1"/>
    <col min="38" max="38" width="7.140625" style="283" hidden="1" customWidth="1" outlineLevel="1"/>
    <col min="39" max="40" width="8.85546875" style="283" hidden="1" customWidth="1" outlineLevel="1"/>
    <col min="41" max="41" width="7.7109375" style="283" hidden="1" customWidth="1" outlineLevel="1"/>
    <col min="42" max="42" width="10.140625" style="283" hidden="1" customWidth="1" outlineLevel="1"/>
    <col min="43" max="43" width="9.7109375" style="283" hidden="1" customWidth="1" outlineLevel="1"/>
    <col min="44" max="44" width="0.28515625" style="283" hidden="1" customWidth="1" outlineLevel="1"/>
    <col min="45" max="45" width="7.140625" style="283" hidden="1" customWidth="1" outlineLevel="2"/>
    <col min="46" max="46" width="9" style="283" hidden="1" customWidth="1" outlineLevel="2"/>
    <col min="47" max="47" width="8.28515625" style="283" hidden="1" customWidth="1" outlineLevel="2"/>
    <col min="48" max="48" width="0.28515625" style="283" hidden="1" customWidth="1" outlineLevel="2"/>
    <col min="49" max="49" width="0.28515625" style="283" hidden="1" customWidth="1" outlineLevel="1"/>
    <col min="50" max="50" width="8.42578125" style="283" hidden="1" customWidth="1" outlineLevel="1"/>
    <col min="51" max="51" width="15.140625" style="284" hidden="1" customWidth="1" outlineLevel="1"/>
    <col min="52" max="52" width="0.140625" style="283" hidden="1" customWidth="1" outlineLevel="1"/>
    <col min="53" max="53" width="16" style="283" hidden="1" customWidth="1" outlineLevel="1"/>
    <col min="54" max="54" width="14.85546875" style="283" hidden="1" customWidth="1"/>
    <col min="55" max="55" width="0.140625" style="283" hidden="1" customWidth="1"/>
    <col min="56" max="56" width="0.42578125" style="283" hidden="1" customWidth="1"/>
    <col min="57" max="57" width="6.42578125" style="283" hidden="1" customWidth="1"/>
    <col min="58" max="58" width="13.85546875" style="283" hidden="1" customWidth="1" outlineLevel="1"/>
    <col min="59" max="59" width="13.140625" style="283" hidden="1" customWidth="1" outlineLevel="1"/>
    <col min="60" max="60" width="15" style="283" hidden="1" customWidth="1" outlineLevel="1"/>
    <col min="61" max="61" width="16.28515625" style="283" hidden="1" customWidth="1" outlineLevel="1"/>
    <col min="62" max="62" width="15.7109375" style="283" hidden="1" customWidth="1"/>
    <col min="63" max="66" width="0" style="283" hidden="1" customWidth="1"/>
    <col min="67" max="67" width="6.5703125" style="283" hidden="1" customWidth="1"/>
    <col min="68" max="68" width="12.42578125" style="283" hidden="1" customWidth="1"/>
    <col min="69" max="69" width="11.7109375" style="283" hidden="1" customWidth="1"/>
    <col min="70" max="71" width="16.7109375" style="283" customWidth="1"/>
    <col min="72" max="72" width="15.42578125" style="283" customWidth="1"/>
    <col min="73" max="73" width="14.5703125" style="283" customWidth="1"/>
    <col min="74" max="74" width="15.5703125" style="283" customWidth="1"/>
    <col min="75" max="256" width="9.140625" style="283"/>
    <col min="257" max="257" width="22.140625" style="283" customWidth="1"/>
    <col min="258" max="259" width="0" style="283" hidden="1" customWidth="1"/>
    <col min="260" max="260" width="7.7109375" style="283" customWidth="1"/>
    <col min="261" max="261" width="9.85546875" style="283" customWidth="1"/>
    <col min="262" max="262" width="0" style="283" hidden="1" customWidth="1"/>
    <col min="263" max="264" width="8" style="283" customWidth="1"/>
    <col min="265" max="265" width="6.5703125" style="283" customWidth="1"/>
    <col min="266" max="266" width="12.7109375" style="283" customWidth="1"/>
    <col min="267" max="267" width="14.140625" style="283" customWidth="1"/>
    <col min="268" max="268" width="7.28515625" style="283" customWidth="1"/>
    <col min="269" max="269" width="6.5703125" style="283" customWidth="1"/>
    <col min="270" max="270" width="7.28515625" style="283" customWidth="1"/>
    <col min="271" max="271" width="15.85546875" style="283" customWidth="1"/>
    <col min="272" max="272" width="15.42578125" style="283" customWidth="1"/>
    <col min="273" max="273" width="22.28515625" style="283" customWidth="1"/>
    <col min="274" max="274" width="16.42578125" style="283" customWidth="1"/>
    <col min="275" max="325" width="0" style="283" hidden="1" customWidth="1"/>
    <col min="326" max="327" width="16.7109375" style="283" customWidth="1"/>
    <col min="328" max="328" width="15.42578125" style="283" customWidth="1"/>
    <col min="329" max="329" width="14.5703125" style="283" customWidth="1"/>
    <col min="330" max="330" width="15.5703125" style="283" customWidth="1"/>
    <col min="331" max="512" width="9.140625" style="283"/>
    <col min="513" max="513" width="22.140625" style="283" customWidth="1"/>
    <col min="514" max="515" width="0" style="283" hidden="1" customWidth="1"/>
    <col min="516" max="516" width="7.7109375" style="283" customWidth="1"/>
    <col min="517" max="517" width="9.85546875" style="283" customWidth="1"/>
    <col min="518" max="518" width="0" style="283" hidden="1" customWidth="1"/>
    <col min="519" max="520" width="8" style="283" customWidth="1"/>
    <col min="521" max="521" width="6.5703125" style="283" customWidth="1"/>
    <col min="522" max="522" width="12.7109375" style="283" customWidth="1"/>
    <col min="523" max="523" width="14.140625" style="283" customWidth="1"/>
    <col min="524" max="524" width="7.28515625" style="283" customWidth="1"/>
    <col min="525" max="525" width="6.5703125" style="283" customWidth="1"/>
    <col min="526" max="526" width="7.28515625" style="283" customWidth="1"/>
    <col min="527" max="527" width="15.85546875" style="283" customWidth="1"/>
    <col min="528" max="528" width="15.42578125" style="283" customWidth="1"/>
    <col min="529" max="529" width="22.28515625" style="283" customWidth="1"/>
    <col min="530" max="530" width="16.42578125" style="283" customWidth="1"/>
    <col min="531" max="581" width="0" style="283" hidden="1" customWidth="1"/>
    <col min="582" max="583" width="16.7109375" style="283" customWidth="1"/>
    <col min="584" max="584" width="15.42578125" style="283" customWidth="1"/>
    <col min="585" max="585" width="14.5703125" style="283" customWidth="1"/>
    <col min="586" max="586" width="15.5703125" style="283" customWidth="1"/>
    <col min="587" max="768" width="9.140625" style="283"/>
    <col min="769" max="769" width="22.140625" style="283" customWidth="1"/>
    <col min="770" max="771" width="0" style="283" hidden="1" customWidth="1"/>
    <col min="772" max="772" width="7.7109375" style="283" customWidth="1"/>
    <col min="773" max="773" width="9.85546875" style="283" customWidth="1"/>
    <col min="774" max="774" width="0" style="283" hidden="1" customWidth="1"/>
    <col min="775" max="776" width="8" style="283" customWidth="1"/>
    <col min="777" max="777" width="6.5703125" style="283" customWidth="1"/>
    <col min="778" max="778" width="12.7109375" style="283" customWidth="1"/>
    <col min="779" max="779" width="14.140625" style="283" customWidth="1"/>
    <col min="780" max="780" width="7.28515625" style="283" customWidth="1"/>
    <col min="781" max="781" width="6.5703125" style="283" customWidth="1"/>
    <col min="782" max="782" width="7.28515625" style="283" customWidth="1"/>
    <col min="783" max="783" width="15.85546875" style="283" customWidth="1"/>
    <col min="784" max="784" width="15.42578125" style="283" customWidth="1"/>
    <col min="785" max="785" width="22.28515625" style="283" customWidth="1"/>
    <col min="786" max="786" width="16.42578125" style="283" customWidth="1"/>
    <col min="787" max="837" width="0" style="283" hidden="1" customWidth="1"/>
    <col min="838" max="839" width="16.7109375" style="283" customWidth="1"/>
    <col min="840" max="840" width="15.42578125" style="283" customWidth="1"/>
    <col min="841" max="841" width="14.5703125" style="283" customWidth="1"/>
    <col min="842" max="842" width="15.5703125" style="283" customWidth="1"/>
    <col min="843" max="1024" width="9.140625" style="283"/>
    <col min="1025" max="1025" width="22.140625" style="283" customWidth="1"/>
    <col min="1026" max="1027" width="0" style="283" hidden="1" customWidth="1"/>
    <col min="1028" max="1028" width="7.7109375" style="283" customWidth="1"/>
    <col min="1029" max="1029" width="9.85546875" style="283" customWidth="1"/>
    <col min="1030" max="1030" width="0" style="283" hidden="1" customWidth="1"/>
    <col min="1031" max="1032" width="8" style="283" customWidth="1"/>
    <col min="1033" max="1033" width="6.5703125" style="283" customWidth="1"/>
    <col min="1034" max="1034" width="12.7109375" style="283" customWidth="1"/>
    <col min="1035" max="1035" width="14.140625" style="283" customWidth="1"/>
    <col min="1036" max="1036" width="7.28515625" style="283" customWidth="1"/>
    <col min="1037" max="1037" width="6.5703125" style="283" customWidth="1"/>
    <col min="1038" max="1038" width="7.28515625" style="283" customWidth="1"/>
    <col min="1039" max="1039" width="15.85546875" style="283" customWidth="1"/>
    <col min="1040" max="1040" width="15.42578125" style="283" customWidth="1"/>
    <col min="1041" max="1041" width="22.28515625" style="283" customWidth="1"/>
    <col min="1042" max="1042" width="16.42578125" style="283" customWidth="1"/>
    <col min="1043" max="1093" width="0" style="283" hidden="1" customWidth="1"/>
    <col min="1094" max="1095" width="16.7109375" style="283" customWidth="1"/>
    <col min="1096" max="1096" width="15.42578125" style="283" customWidth="1"/>
    <col min="1097" max="1097" width="14.5703125" style="283" customWidth="1"/>
    <col min="1098" max="1098" width="15.5703125" style="283" customWidth="1"/>
    <col min="1099" max="1280" width="9.140625" style="283"/>
    <col min="1281" max="1281" width="22.140625" style="283" customWidth="1"/>
    <col min="1282" max="1283" width="0" style="283" hidden="1" customWidth="1"/>
    <col min="1284" max="1284" width="7.7109375" style="283" customWidth="1"/>
    <col min="1285" max="1285" width="9.85546875" style="283" customWidth="1"/>
    <col min="1286" max="1286" width="0" style="283" hidden="1" customWidth="1"/>
    <col min="1287" max="1288" width="8" style="283" customWidth="1"/>
    <col min="1289" max="1289" width="6.5703125" style="283" customWidth="1"/>
    <col min="1290" max="1290" width="12.7109375" style="283" customWidth="1"/>
    <col min="1291" max="1291" width="14.140625" style="283" customWidth="1"/>
    <col min="1292" max="1292" width="7.28515625" style="283" customWidth="1"/>
    <col min="1293" max="1293" width="6.5703125" style="283" customWidth="1"/>
    <col min="1294" max="1294" width="7.28515625" style="283" customWidth="1"/>
    <col min="1295" max="1295" width="15.85546875" style="283" customWidth="1"/>
    <col min="1296" max="1296" width="15.42578125" style="283" customWidth="1"/>
    <col min="1297" max="1297" width="22.28515625" style="283" customWidth="1"/>
    <col min="1298" max="1298" width="16.42578125" style="283" customWidth="1"/>
    <col min="1299" max="1349" width="0" style="283" hidden="1" customWidth="1"/>
    <col min="1350" max="1351" width="16.7109375" style="283" customWidth="1"/>
    <col min="1352" max="1352" width="15.42578125" style="283" customWidth="1"/>
    <col min="1353" max="1353" width="14.5703125" style="283" customWidth="1"/>
    <col min="1354" max="1354" width="15.5703125" style="283" customWidth="1"/>
    <col min="1355" max="1536" width="9.140625" style="283"/>
    <col min="1537" max="1537" width="22.140625" style="283" customWidth="1"/>
    <col min="1538" max="1539" width="0" style="283" hidden="1" customWidth="1"/>
    <col min="1540" max="1540" width="7.7109375" style="283" customWidth="1"/>
    <col min="1541" max="1541" width="9.85546875" style="283" customWidth="1"/>
    <col min="1542" max="1542" width="0" style="283" hidden="1" customWidth="1"/>
    <col min="1543" max="1544" width="8" style="283" customWidth="1"/>
    <col min="1545" max="1545" width="6.5703125" style="283" customWidth="1"/>
    <col min="1546" max="1546" width="12.7109375" style="283" customWidth="1"/>
    <col min="1547" max="1547" width="14.140625" style="283" customWidth="1"/>
    <col min="1548" max="1548" width="7.28515625" style="283" customWidth="1"/>
    <col min="1549" max="1549" width="6.5703125" style="283" customWidth="1"/>
    <col min="1550" max="1550" width="7.28515625" style="283" customWidth="1"/>
    <col min="1551" max="1551" width="15.85546875" style="283" customWidth="1"/>
    <col min="1552" max="1552" width="15.42578125" style="283" customWidth="1"/>
    <col min="1553" max="1553" width="22.28515625" style="283" customWidth="1"/>
    <col min="1554" max="1554" width="16.42578125" style="283" customWidth="1"/>
    <col min="1555" max="1605" width="0" style="283" hidden="1" customWidth="1"/>
    <col min="1606" max="1607" width="16.7109375" style="283" customWidth="1"/>
    <col min="1608" max="1608" width="15.42578125" style="283" customWidth="1"/>
    <col min="1609" max="1609" width="14.5703125" style="283" customWidth="1"/>
    <col min="1610" max="1610" width="15.5703125" style="283" customWidth="1"/>
    <col min="1611" max="1792" width="9.140625" style="283"/>
    <col min="1793" max="1793" width="22.140625" style="283" customWidth="1"/>
    <col min="1794" max="1795" width="0" style="283" hidden="1" customWidth="1"/>
    <col min="1796" max="1796" width="7.7109375" style="283" customWidth="1"/>
    <col min="1797" max="1797" width="9.85546875" style="283" customWidth="1"/>
    <col min="1798" max="1798" width="0" style="283" hidden="1" customWidth="1"/>
    <col min="1799" max="1800" width="8" style="283" customWidth="1"/>
    <col min="1801" max="1801" width="6.5703125" style="283" customWidth="1"/>
    <col min="1802" max="1802" width="12.7109375" style="283" customWidth="1"/>
    <col min="1803" max="1803" width="14.140625" style="283" customWidth="1"/>
    <col min="1804" max="1804" width="7.28515625" style="283" customWidth="1"/>
    <col min="1805" max="1805" width="6.5703125" style="283" customWidth="1"/>
    <col min="1806" max="1806" width="7.28515625" style="283" customWidth="1"/>
    <col min="1807" max="1807" width="15.85546875" style="283" customWidth="1"/>
    <col min="1808" max="1808" width="15.42578125" style="283" customWidth="1"/>
    <col min="1809" max="1809" width="22.28515625" style="283" customWidth="1"/>
    <col min="1810" max="1810" width="16.42578125" style="283" customWidth="1"/>
    <col min="1811" max="1861" width="0" style="283" hidden="1" customWidth="1"/>
    <col min="1862" max="1863" width="16.7109375" style="283" customWidth="1"/>
    <col min="1864" max="1864" width="15.42578125" style="283" customWidth="1"/>
    <col min="1865" max="1865" width="14.5703125" style="283" customWidth="1"/>
    <col min="1866" max="1866" width="15.5703125" style="283" customWidth="1"/>
    <col min="1867" max="2048" width="9.140625" style="283"/>
    <col min="2049" max="2049" width="22.140625" style="283" customWidth="1"/>
    <col min="2050" max="2051" width="0" style="283" hidden="1" customWidth="1"/>
    <col min="2052" max="2052" width="7.7109375" style="283" customWidth="1"/>
    <col min="2053" max="2053" width="9.85546875" style="283" customWidth="1"/>
    <col min="2054" max="2054" width="0" style="283" hidden="1" customWidth="1"/>
    <col min="2055" max="2056" width="8" style="283" customWidth="1"/>
    <col min="2057" max="2057" width="6.5703125" style="283" customWidth="1"/>
    <col min="2058" max="2058" width="12.7109375" style="283" customWidth="1"/>
    <col min="2059" max="2059" width="14.140625" style="283" customWidth="1"/>
    <col min="2060" max="2060" width="7.28515625" style="283" customWidth="1"/>
    <col min="2061" max="2061" width="6.5703125" style="283" customWidth="1"/>
    <col min="2062" max="2062" width="7.28515625" style="283" customWidth="1"/>
    <col min="2063" max="2063" width="15.85546875" style="283" customWidth="1"/>
    <col min="2064" max="2064" width="15.42578125" style="283" customWidth="1"/>
    <col min="2065" max="2065" width="22.28515625" style="283" customWidth="1"/>
    <col min="2066" max="2066" width="16.42578125" style="283" customWidth="1"/>
    <col min="2067" max="2117" width="0" style="283" hidden="1" customWidth="1"/>
    <col min="2118" max="2119" width="16.7109375" style="283" customWidth="1"/>
    <col min="2120" max="2120" width="15.42578125" style="283" customWidth="1"/>
    <col min="2121" max="2121" width="14.5703125" style="283" customWidth="1"/>
    <col min="2122" max="2122" width="15.5703125" style="283" customWidth="1"/>
    <col min="2123" max="2304" width="9.140625" style="283"/>
    <col min="2305" max="2305" width="22.140625" style="283" customWidth="1"/>
    <col min="2306" max="2307" width="0" style="283" hidden="1" customWidth="1"/>
    <col min="2308" max="2308" width="7.7109375" style="283" customWidth="1"/>
    <col min="2309" max="2309" width="9.85546875" style="283" customWidth="1"/>
    <col min="2310" max="2310" width="0" style="283" hidden="1" customWidth="1"/>
    <col min="2311" max="2312" width="8" style="283" customWidth="1"/>
    <col min="2313" max="2313" width="6.5703125" style="283" customWidth="1"/>
    <col min="2314" max="2314" width="12.7109375" style="283" customWidth="1"/>
    <col min="2315" max="2315" width="14.140625" style="283" customWidth="1"/>
    <col min="2316" max="2316" width="7.28515625" style="283" customWidth="1"/>
    <col min="2317" max="2317" width="6.5703125" style="283" customWidth="1"/>
    <col min="2318" max="2318" width="7.28515625" style="283" customWidth="1"/>
    <col min="2319" max="2319" width="15.85546875" style="283" customWidth="1"/>
    <col min="2320" max="2320" width="15.42578125" style="283" customWidth="1"/>
    <col min="2321" max="2321" width="22.28515625" style="283" customWidth="1"/>
    <col min="2322" max="2322" width="16.42578125" style="283" customWidth="1"/>
    <col min="2323" max="2373" width="0" style="283" hidden="1" customWidth="1"/>
    <col min="2374" max="2375" width="16.7109375" style="283" customWidth="1"/>
    <col min="2376" max="2376" width="15.42578125" style="283" customWidth="1"/>
    <col min="2377" max="2377" width="14.5703125" style="283" customWidth="1"/>
    <col min="2378" max="2378" width="15.5703125" style="283" customWidth="1"/>
    <col min="2379" max="2560" width="9.140625" style="283"/>
    <col min="2561" max="2561" width="22.140625" style="283" customWidth="1"/>
    <col min="2562" max="2563" width="0" style="283" hidden="1" customWidth="1"/>
    <col min="2564" max="2564" width="7.7109375" style="283" customWidth="1"/>
    <col min="2565" max="2565" width="9.85546875" style="283" customWidth="1"/>
    <col min="2566" max="2566" width="0" style="283" hidden="1" customWidth="1"/>
    <col min="2567" max="2568" width="8" style="283" customWidth="1"/>
    <col min="2569" max="2569" width="6.5703125" style="283" customWidth="1"/>
    <col min="2570" max="2570" width="12.7109375" style="283" customWidth="1"/>
    <col min="2571" max="2571" width="14.140625" style="283" customWidth="1"/>
    <col min="2572" max="2572" width="7.28515625" style="283" customWidth="1"/>
    <col min="2573" max="2573" width="6.5703125" style="283" customWidth="1"/>
    <col min="2574" max="2574" width="7.28515625" style="283" customWidth="1"/>
    <col min="2575" max="2575" width="15.85546875" style="283" customWidth="1"/>
    <col min="2576" max="2576" width="15.42578125" style="283" customWidth="1"/>
    <col min="2577" max="2577" width="22.28515625" style="283" customWidth="1"/>
    <col min="2578" max="2578" width="16.42578125" style="283" customWidth="1"/>
    <col min="2579" max="2629" width="0" style="283" hidden="1" customWidth="1"/>
    <col min="2630" max="2631" width="16.7109375" style="283" customWidth="1"/>
    <col min="2632" max="2632" width="15.42578125" style="283" customWidth="1"/>
    <col min="2633" max="2633" width="14.5703125" style="283" customWidth="1"/>
    <col min="2634" max="2634" width="15.5703125" style="283" customWidth="1"/>
    <col min="2635" max="2816" width="9.140625" style="283"/>
    <col min="2817" max="2817" width="22.140625" style="283" customWidth="1"/>
    <col min="2818" max="2819" width="0" style="283" hidden="1" customWidth="1"/>
    <col min="2820" max="2820" width="7.7109375" style="283" customWidth="1"/>
    <col min="2821" max="2821" width="9.85546875" style="283" customWidth="1"/>
    <col min="2822" max="2822" width="0" style="283" hidden="1" customWidth="1"/>
    <col min="2823" max="2824" width="8" style="283" customWidth="1"/>
    <col min="2825" max="2825" width="6.5703125" style="283" customWidth="1"/>
    <col min="2826" max="2826" width="12.7109375" style="283" customWidth="1"/>
    <col min="2827" max="2827" width="14.140625" style="283" customWidth="1"/>
    <col min="2828" max="2828" width="7.28515625" style="283" customWidth="1"/>
    <col min="2829" max="2829" width="6.5703125" style="283" customWidth="1"/>
    <col min="2830" max="2830" width="7.28515625" style="283" customWidth="1"/>
    <col min="2831" max="2831" width="15.85546875" style="283" customWidth="1"/>
    <col min="2832" max="2832" width="15.42578125" style="283" customWidth="1"/>
    <col min="2833" max="2833" width="22.28515625" style="283" customWidth="1"/>
    <col min="2834" max="2834" width="16.42578125" style="283" customWidth="1"/>
    <col min="2835" max="2885" width="0" style="283" hidden="1" customWidth="1"/>
    <col min="2886" max="2887" width="16.7109375" style="283" customWidth="1"/>
    <col min="2888" max="2888" width="15.42578125" style="283" customWidth="1"/>
    <col min="2889" max="2889" width="14.5703125" style="283" customWidth="1"/>
    <col min="2890" max="2890" width="15.5703125" style="283" customWidth="1"/>
    <col min="2891" max="3072" width="9.140625" style="283"/>
    <col min="3073" max="3073" width="22.140625" style="283" customWidth="1"/>
    <col min="3074" max="3075" width="0" style="283" hidden="1" customWidth="1"/>
    <col min="3076" max="3076" width="7.7109375" style="283" customWidth="1"/>
    <col min="3077" max="3077" width="9.85546875" style="283" customWidth="1"/>
    <col min="3078" max="3078" width="0" style="283" hidden="1" customWidth="1"/>
    <col min="3079" max="3080" width="8" style="283" customWidth="1"/>
    <col min="3081" max="3081" width="6.5703125" style="283" customWidth="1"/>
    <col min="3082" max="3082" width="12.7109375" style="283" customWidth="1"/>
    <col min="3083" max="3083" width="14.140625" style="283" customWidth="1"/>
    <col min="3084" max="3084" width="7.28515625" style="283" customWidth="1"/>
    <col min="3085" max="3085" width="6.5703125" style="283" customWidth="1"/>
    <col min="3086" max="3086" width="7.28515625" style="283" customWidth="1"/>
    <col min="3087" max="3087" width="15.85546875" style="283" customWidth="1"/>
    <col min="3088" max="3088" width="15.42578125" style="283" customWidth="1"/>
    <col min="3089" max="3089" width="22.28515625" style="283" customWidth="1"/>
    <col min="3090" max="3090" width="16.42578125" style="283" customWidth="1"/>
    <col min="3091" max="3141" width="0" style="283" hidden="1" customWidth="1"/>
    <col min="3142" max="3143" width="16.7109375" style="283" customWidth="1"/>
    <col min="3144" max="3144" width="15.42578125" style="283" customWidth="1"/>
    <col min="3145" max="3145" width="14.5703125" style="283" customWidth="1"/>
    <col min="3146" max="3146" width="15.5703125" style="283" customWidth="1"/>
    <col min="3147" max="3328" width="9.140625" style="283"/>
    <col min="3329" max="3329" width="22.140625" style="283" customWidth="1"/>
    <col min="3330" max="3331" width="0" style="283" hidden="1" customWidth="1"/>
    <col min="3332" max="3332" width="7.7109375" style="283" customWidth="1"/>
    <col min="3333" max="3333" width="9.85546875" style="283" customWidth="1"/>
    <col min="3334" max="3334" width="0" style="283" hidden="1" customWidth="1"/>
    <col min="3335" max="3336" width="8" style="283" customWidth="1"/>
    <col min="3337" max="3337" width="6.5703125" style="283" customWidth="1"/>
    <col min="3338" max="3338" width="12.7109375" style="283" customWidth="1"/>
    <col min="3339" max="3339" width="14.140625" style="283" customWidth="1"/>
    <col min="3340" max="3340" width="7.28515625" style="283" customWidth="1"/>
    <col min="3341" max="3341" width="6.5703125" style="283" customWidth="1"/>
    <col min="3342" max="3342" width="7.28515625" style="283" customWidth="1"/>
    <col min="3343" max="3343" width="15.85546875" style="283" customWidth="1"/>
    <col min="3344" max="3344" width="15.42578125" style="283" customWidth="1"/>
    <col min="3345" max="3345" width="22.28515625" style="283" customWidth="1"/>
    <col min="3346" max="3346" width="16.42578125" style="283" customWidth="1"/>
    <col min="3347" max="3397" width="0" style="283" hidden="1" customWidth="1"/>
    <col min="3398" max="3399" width="16.7109375" style="283" customWidth="1"/>
    <col min="3400" max="3400" width="15.42578125" style="283" customWidth="1"/>
    <col min="3401" max="3401" width="14.5703125" style="283" customWidth="1"/>
    <col min="3402" max="3402" width="15.5703125" style="283" customWidth="1"/>
    <col min="3403" max="3584" width="9.140625" style="283"/>
    <col min="3585" max="3585" width="22.140625" style="283" customWidth="1"/>
    <col min="3586" max="3587" width="0" style="283" hidden="1" customWidth="1"/>
    <col min="3588" max="3588" width="7.7109375" style="283" customWidth="1"/>
    <col min="3589" max="3589" width="9.85546875" style="283" customWidth="1"/>
    <col min="3590" max="3590" width="0" style="283" hidden="1" customWidth="1"/>
    <col min="3591" max="3592" width="8" style="283" customWidth="1"/>
    <col min="3593" max="3593" width="6.5703125" style="283" customWidth="1"/>
    <col min="3594" max="3594" width="12.7109375" style="283" customWidth="1"/>
    <col min="3595" max="3595" width="14.140625" style="283" customWidth="1"/>
    <col min="3596" max="3596" width="7.28515625" style="283" customWidth="1"/>
    <col min="3597" max="3597" width="6.5703125" style="283" customWidth="1"/>
    <col min="3598" max="3598" width="7.28515625" style="283" customWidth="1"/>
    <col min="3599" max="3599" width="15.85546875" style="283" customWidth="1"/>
    <col min="3600" max="3600" width="15.42578125" style="283" customWidth="1"/>
    <col min="3601" max="3601" width="22.28515625" style="283" customWidth="1"/>
    <col min="3602" max="3602" width="16.42578125" style="283" customWidth="1"/>
    <col min="3603" max="3653" width="0" style="283" hidden="1" customWidth="1"/>
    <col min="3654" max="3655" width="16.7109375" style="283" customWidth="1"/>
    <col min="3656" max="3656" width="15.42578125" style="283" customWidth="1"/>
    <col min="3657" max="3657" width="14.5703125" style="283" customWidth="1"/>
    <col min="3658" max="3658" width="15.5703125" style="283" customWidth="1"/>
    <col min="3659" max="3840" width="9.140625" style="283"/>
    <col min="3841" max="3841" width="22.140625" style="283" customWidth="1"/>
    <col min="3842" max="3843" width="0" style="283" hidden="1" customWidth="1"/>
    <col min="3844" max="3844" width="7.7109375" style="283" customWidth="1"/>
    <col min="3845" max="3845" width="9.85546875" style="283" customWidth="1"/>
    <col min="3846" max="3846" width="0" style="283" hidden="1" customWidth="1"/>
    <col min="3847" max="3848" width="8" style="283" customWidth="1"/>
    <col min="3849" max="3849" width="6.5703125" style="283" customWidth="1"/>
    <col min="3850" max="3850" width="12.7109375" style="283" customWidth="1"/>
    <col min="3851" max="3851" width="14.140625" style="283" customWidth="1"/>
    <col min="3852" max="3852" width="7.28515625" style="283" customWidth="1"/>
    <col min="3853" max="3853" width="6.5703125" style="283" customWidth="1"/>
    <col min="3854" max="3854" width="7.28515625" style="283" customWidth="1"/>
    <col min="3855" max="3855" width="15.85546875" style="283" customWidth="1"/>
    <col min="3856" max="3856" width="15.42578125" style="283" customWidth="1"/>
    <col min="3857" max="3857" width="22.28515625" style="283" customWidth="1"/>
    <col min="3858" max="3858" width="16.42578125" style="283" customWidth="1"/>
    <col min="3859" max="3909" width="0" style="283" hidden="1" customWidth="1"/>
    <col min="3910" max="3911" width="16.7109375" style="283" customWidth="1"/>
    <col min="3912" max="3912" width="15.42578125" style="283" customWidth="1"/>
    <col min="3913" max="3913" width="14.5703125" style="283" customWidth="1"/>
    <col min="3914" max="3914" width="15.5703125" style="283" customWidth="1"/>
    <col min="3915" max="4096" width="9.140625" style="283"/>
    <col min="4097" max="4097" width="22.140625" style="283" customWidth="1"/>
    <col min="4098" max="4099" width="0" style="283" hidden="1" customWidth="1"/>
    <col min="4100" max="4100" width="7.7109375" style="283" customWidth="1"/>
    <col min="4101" max="4101" width="9.85546875" style="283" customWidth="1"/>
    <col min="4102" max="4102" width="0" style="283" hidden="1" customWidth="1"/>
    <col min="4103" max="4104" width="8" style="283" customWidth="1"/>
    <col min="4105" max="4105" width="6.5703125" style="283" customWidth="1"/>
    <col min="4106" max="4106" width="12.7109375" style="283" customWidth="1"/>
    <col min="4107" max="4107" width="14.140625" style="283" customWidth="1"/>
    <col min="4108" max="4108" width="7.28515625" style="283" customWidth="1"/>
    <col min="4109" max="4109" width="6.5703125" style="283" customWidth="1"/>
    <col min="4110" max="4110" width="7.28515625" style="283" customWidth="1"/>
    <col min="4111" max="4111" width="15.85546875" style="283" customWidth="1"/>
    <col min="4112" max="4112" width="15.42578125" style="283" customWidth="1"/>
    <col min="4113" max="4113" width="22.28515625" style="283" customWidth="1"/>
    <col min="4114" max="4114" width="16.42578125" style="283" customWidth="1"/>
    <col min="4115" max="4165" width="0" style="283" hidden="1" customWidth="1"/>
    <col min="4166" max="4167" width="16.7109375" style="283" customWidth="1"/>
    <col min="4168" max="4168" width="15.42578125" style="283" customWidth="1"/>
    <col min="4169" max="4169" width="14.5703125" style="283" customWidth="1"/>
    <col min="4170" max="4170" width="15.5703125" style="283" customWidth="1"/>
    <col min="4171" max="4352" width="9.140625" style="283"/>
    <col min="4353" max="4353" width="22.140625" style="283" customWidth="1"/>
    <col min="4354" max="4355" width="0" style="283" hidden="1" customWidth="1"/>
    <col min="4356" max="4356" width="7.7109375" style="283" customWidth="1"/>
    <col min="4357" max="4357" width="9.85546875" style="283" customWidth="1"/>
    <col min="4358" max="4358" width="0" style="283" hidden="1" customWidth="1"/>
    <col min="4359" max="4360" width="8" style="283" customWidth="1"/>
    <col min="4361" max="4361" width="6.5703125" style="283" customWidth="1"/>
    <col min="4362" max="4362" width="12.7109375" style="283" customWidth="1"/>
    <col min="4363" max="4363" width="14.140625" style="283" customWidth="1"/>
    <col min="4364" max="4364" width="7.28515625" style="283" customWidth="1"/>
    <col min="4365" max="4365" width="6.5703125" style="283" customWidth="1"/>
    <col min="4366" max="4366" width="7.28515625" style="283" customWidth="1"/>
    <col min="4367" max="4367" width="15.85546875" style="283" customWidth="1"/>
    <col min="4368" max="4368" width="15.42578125" style="283" customWidth="1"/>
    <col min="4369" max="4369" width="22.28515625" style="283" customWidth="1"/>
    <col min="4370" max="4370" width="16.42578125" style="283" customWidth="1"/>
    <col min="4371" max="4421" width="0" style="283" hidden="1" customWidth="1"/>
    <col min="4422" max="4423" width="16.7109375" style="283" customWidth="1"/>
    <col min="4424" max="4424" width="15.42578125" style="283" customWidth="1"/>
    <col min="4425" max="4425" width="14.5703125" style="283" customWidth="1"/>
    <col min="4426" max="4426" width="15.5703125" style="283" customWidth="1"/>
    <col min="4427" max="4608" width="9.140625" style="283"/>
    <col min="4609" max="4609" width="22.140625" style="283" customWidth="1"/>
    <col min="4610" max="4611" width="0" style="283" hidden="1" customWidth="1"/>
    <col min="4612" max="4612" width="7.7109375" style="283" customWidth="1"/>
    <col min="4613" max="4613" width="9.85546875" style="283" customWidth="1"/>
    <col min="4614" max="4614" width="0" style="283" hidden="1" customWidth="1"/>
    <col min="4615" max="4616" width="8" style="283" customWidth="1"/>
    <col min="4617" max="4617" width="6.5703125" style="283" customWidth="1"/>
    <col min="4618" max="4618" width="12.7109375" style="283" customWidth="1"/>
    <col min="4619" max="4619" width="14.140625" style="283" customWidth="1"/>
    <col min="4620" max="4620" width="7.28515625" style="283" customWidth="1"/>
    <col min="4621" max="4621" width="6.5703125" style="283" customWidth="1"/>
    <col min="4622" max="4622" width="7.28515625" style="283" customWidth="1"/>
    <col min="4623" max="4623" width="15.85546875" style="283" customWidth="1"/>
    <col min="4624" max="4624" width="15.42578125" style="283" customWidth="1"/>
    <col min="4625" max="4625" width="22.28515625" style="283" customWidth="1"/>
    <col min="4626" max="4626" width="16.42578125" style="283" customWidth="1"/>
    <col min="4627" max="4677" width="0" style="283" hidden="1" customWidth="1"/>
    <col min="4678" max="4679" width="16.7109375" style="283" customWidth="1"/>
    <col min="4680" max="4680" width="15.42578125" style="283" customWidth="1"/>
    <col min="4681" max="4681" width="14.5703125" style="283" customWidth="1"/>
    <col min="4682" max="4682" width="15.5703125" style="283" customWidth="1"/>
    <col min="4683" max="4864" width="9.140625" style="283"/>
    <col min="4865" max="4865" width="22.140625" style="283" customWidth="1"/>
    <col min="4866" max="4867" width="0" style="283" hidden="1" customWidth="1"/>
    <col min="4868" max="4868" width="7.7109375" style="283" customWidth="1"/>
    <col min="4869" max="4869" width="9.85546875" style="283" customWidth="1"/>
    <col min="4870" max="4870" width="0" style="283" hidden="1" customWidth="1"/>
    <col min="4871" max="4872" width="8" style="283" customWidth="1"/>
    <col min="4873" max="4873" width="6.5703125" style="283" customWidth="1"/>
    <col min="4874" max="4874" width="12.7109375" style="283" customWidth="1"/>
    <col min="4875" max="4875" width="14.140625" style="283" customWidth="1"/>
    <col min="4876" max="4876" width="7.28515625" style="283" customWidth="1"/>
    <col min="4877" max="4877" width="6.5703125" style="283" customWidth="1"/>
    <col min="4878" max="4878" width="7.28515625" style="283" customWidth="1"/>
    <col min="4879" max="4879" width="15.85546875" style="283" customWidth="1"/>
    <col min="4880" max="4880" width="15.42578125" style="283" customWidth="1"/>
    <col min="4881" max="4881" width="22.28515625" style="283" customWidth="1"/>
    <col min="4882" max="4882" width="16.42578125" style="283" customWidth="1"/>
    <col min="4883" max="4933" width="0" style="283" hidden="1" customWidth="1"/>
    <col min="4934" max="4935" width="16.7109375" style="283" customWidth="1"/>
    <col min="4936" max="4936" width="15.42578125" style="283" customWidth="1"/>
    <col min="4937" max="4937" width="14.5703125" style="283" customWidth="1"/>
    <col min="4938" max="4938" width="15.5703125" style="283" customWidth="1"/>
    <col min="4939" max="5120" width="9.140625" style="283"/>
    <col min="5121" max="5121" width="22.140625" style="283" customWidth="1"/>
    <col min="5122" max="5123" width="0" style="283" hidden="1" customWidth="1"/>
    <col min="5124" max="5124" width="7.7109375" style="283" customWidth="1"/>
    <col min="5125" max="5125" width="9.85546875" style="283" customWidth="1"/>
    <col min="5126" max="5126" width="0" style="283" hidden="1" customWidth="1"/>
    <col min="5127" max="5128" width="8" style="283" customWidth="1"/>
    <col min="5129" max="5129" width="6.5703125" style="283" customWidth="1"/>
    <col min="5130" max="5130" width="12.7109375" style="283" customWidth="1"/>
    <col min="5131" max="5131" width="14.140625" style="283" customWidth="1"/>
    <col min="5132" max="5132" width="7.28515625" style="283" customWidth="1"/>
    <col min="5133" max="5133" width="6.5703125" style="283" customWidth="1"/>
    <col min="5134" max="5134" width="7.28515625" style="283" customWidth="1"/>
    <col min="5135" max="5135" width="15.85546875" style="283" customWidth="1"/>
    <col min="5136" max="5136" width="15.42578125" style="283" customWidth="1"/>
    <col min="5137" max="5137" width="22.28515625" style="283" customWidth="1"/>
    <col min="5138" max="5138" width="16.42578125" style="283" customWidth="1"/>
    <col min="5139" max="5189" width="0" style="283" hidden="1" customWidth="1"/>
    <col min="5190" max="5191" width="16.7109375" style="283" customWidth="1"/>
    <col min="5192" max="5192" width="15.42578125" style="283" customWidth="1"/>
    <col min="5193" max="5193" width="14.5703125" style="283" customWidth="1"/>
    <col min="5194" max="5194" width="15.5703125" style="283" customWidth="1"/>
    <col min="5195" max="5376" width="9.140625" style="283"/>
    <col min="5377" max="5377" width="22.140625" style="283" customWidth="1"/>
    <col min="5378" max="5379" width="0" style="283" hidden="1" customWidth="1"/>
    <col min="5380" max="5380" width="7.7109375" style="283" customWidth="1"/>
    <col min="5381" max="5381" width="9.85546875" style="283" customWidth="1"/>
    <col min="5382" max="5382" width="0" style="283" hidden="1" customWidth="1"/>
    <col min="5383" max="5384" width="8" style="283" customWidth="1"/>
    <col min="5385" max="5385" width="6.5703125" style="283" customWidth="1"/>
    <col min="5386" max="5386" width="12.7109375" style="283" customWidth="1"/>
    <col min="5387" max="5387" width="14.140625" style="283" customWidth="1"/>
    <col min="5388" max="5388" width="7.28515625" style="283" customWidth="1"/>
    <col min="5389" max="5389" width="6.5703125" style="283" customWidth="1"/>
    <col min="5390" max="5390" width="7.28515625" style="283" customWidth="1"/>
    <col min="5391" max="5391" width="15.85546875" style="283" customWidth="1"/>
    <col min="5392" max="5392" width="15.42578125" style="283" customWidth="1"/>
    <col min="5393" max="5393" width="22.28515625" style="283" customWidth="1"/>
    <col min="5394" max="5394" width="16.42578125" style="283" customWidth="1"/>
    <col min="5395" max="5445" width="0" style="283" hidden="1" customWidth="1"/>
    <col min="5446" max="5447" width="16.7109375" style="283" customWidth="1"/>
    <col min="5448" max="5448" width="15.42578125" style="283" customWidth="1"/>
    <col min="5449" max="5449" width="14.5703125" style="283" customWidth="1"/>
    <col min="5450" max="5450" width="15.5703125" style="283" customWidth="1"/>
    <col min="5451" max="5632" width="9.140625" style="283"/>
    <col min="5633" max="5633" width="22.140625" style="283" customWidth="1"/>
    <col min="5634" max="5635" width="0" style="283" hidden="1" customWidth="1"/>
    <col min="5636" max="5636" width="7.7109375" style="283" customWidth="1"/>
    <col min="5637" max="5637" width="9.85546875" style="283" customWidth="1"/>
    <col min="5638" max="5638" width="0" style="283" hidden="1" customWidth="1"/>
    <col min="5639" max="5640" width="8" style="283" customWidth="1"/>
    <col min="5641" max="5641" width="6.5703125" style="283" customWidth="1"/>
    <col min="5642" max="5642" width="12.7109375" style="283" customWidth="1"/>
    <col min="5643" max="5643" width="14.140625" style="283" customWidth="1"/>
    <col min="5644" max="5644" width="7.28515625" style="283" customWidth="1"/>
    <col min="5645" max="5645" width="6.5703125" style="283" customWidth="1"/>
    <col min="5646" max="5646" width="7.28515625" style="283" customWidth="1"/>
    <col min="5647" max="5647" width="15.85546875" style="283" customWidth="1"/>
    <col min="5648" max="5648" width="15.42578125" style="283" customWidth="1"/>
    <col min="5649" max="5649" width="22.28515625" style="283" customWidth="1"/>
    <col min="5650" max="5650" width="16.42578125" style="283" customWidth="1"/>
    <col min="5651" max="5701" width="0" style="283" hidden="1" customWidth="1"/>
    <col min="5702" max="5703" width="16.7109375" style="283" customWidth="1"/>
    <col min="5704" max="5704" width="15.42578125" style="283" customWidth="1"/>
    <col min="5705" max="5705" width="14.5703125" style="283" customWidth="1"/>
    <col min="5706" max="5706" width="15.5703125" style="283" customWidth="1"/>
    <col min="5707" max="5888" width="9.140625" style="283"/>
    <col min="5889" max="5889" width="22.140625" style="283" customWidth="1"/>
    <col min="5890" max="5891" width="0" style="283" hidden="1" customWidth="1"/>
    <col min="5892" max="5892" width="7.7109375" style="283" customWidth="1"/>
    <col min="5893" max="5893" width="9.85546875" style="283" customWidth="1"/>
    <col min="5894" max="5894" width="0" style="283" hidden="1" customWidth="1"/>
    <col min="5895" max="5896" width="8" style="283" customWidth="1"/>
    <col min="5897" max="5897" width="6.5703125" style="283" customWidth="1"/>
    <col min="5898" max="5898" width="12.7109375" style="283" customWidth="1"/>
    <col min="5899" max="5899" width="14.140625" style="283" customWidth="1"/>
    <col min="5900" max="5900" width="7.28515625" style="283" customWidth="1"/>
    <col min="5901" max="5901" width="6.5703125" style="283" customWidth="1"/>
    <col min="5902" max="5902" width="7.28515625" style="283" customWidth="1"/>
    <col min="5903" max="5903" width="15.85546875" style="283" customWidth="1"/>
    <col min="5904" max="5904" width="15.42578125" style="283" customWidth="1"/>
    <col min="5905" max="5905" width="22.28515625" style="283" customWidth="1"/>
    <col min="5906" max="5906" width="16.42578125" style="283" customWidth="1"/>
    <col min="5907" max="5957" width="0" style="283" hidden="1" customWidth="1"/>
    <col min="5958" max="5959" width="16.7109375" style="283" customWidth="1"/>
    <col min="5960" max="5960" width="15.42578125" style="283" customWidth="1"/>
    <col min="5961" max="5961" width="14.5703125" style="283" customWidth="1"/>
    <col min="5962" max="5962" width="15.5703125" style="283" customWidth="1"/>
    <col min="5963" max="6144" width="9.140625" style="283"/>
    <col min="6145" max="6145" width="22.140625" style="283" customWidth="1"/>
    <col min="6146" max="6147" width="0" style="283" hidden="1" customWidth="1"/>
    <col min="6148" max="6148" width="7.7109375" style="283" customWidth="1"/>
    <col min="6149" max="6149" width="9.85546875" style="283" customWidth="1"/>
    <col min="6150" max="6150" width="0" style="283" hidden="1" customWidth="1"/>
    <col min="6151" max="6152" width="8" style="283" customWidth="1"/>
    <col min="6153" max="6153" width="6.5703125" style="283" customWidth="1"/>
    <col min="6154" max="6154" width="12.7109375" style="283" customWidth="1"/>
    <col min="6155" max="6155" width="14.140625" style="283" customWidth="1"/>
    <col min="6156" max="6156" width="7.28515625" style="283" customWidth="1"/>
    <col min="6157" max="6157" width="6.5703125" style="283" customWidth="1"/>
    <col min="6158" max="6158" width="7.28515625" style="283" customWidth="1"/>
    <col min="6159" max="6159" width="15.85546875" style="283" customWidth="1"/>
    <col min="6160" max="6160" width="15.42578125" style="283" customWidth="1"/>
    <col min="6161" max="6161" width="22.28515625" style="283" customWidth="1"/>
    <col min="6162" max="6162" width="16.42578125" style="283" customWidth="1"/>
    <col min="6163" max="6213" width="0" style="283" hidden="1" customWidth="1"/>
    <col min="6214" max="6215" width="16.7109375" style="283" customWidth="1"/>
    <col min="6216" max="6216" width="15.42578125" style="283" customWidth="1"/>
    <col min="6217" max="6217" width="14.5703125" style="283" customWidth="1"/>
    <col min="6218" max="6218" width="15.5703125" style="283" customWidth="1"/>
    <col min="6219" max="6400" width="9.140625" style="283"/>
    <col min="6401" max="6401" width="22.140625" style="283" customWidth="1"/>
    <col min="6402" max="6403" width="0" style="283" hidden="1" customWidth="1"/>
    <col min="6404" max="6404" width="7.7109375" style="283" customWidth="1"/>
    <col min="6405" max="6405" width="9.85546875" style="283" customWidth="1"/>
    <col min="6406" max="6406" width="0" style="283" hidden="1" customWidth="1"/>
    <col min="6407" max="6408" width="8" style="283" customWidth="1"/>
    <col min="6409" max="6409" width="6.5703125" style="283" customWidth="1"/>
    <col min="6410" max="6410" width="12.7109375" style="283" customWidth="1"/>
    <col min="6411" max="6411" width="14.140625" style="283" customWidth="1"/>
    <col min="6412" max="6412" width="7.28515625" style="283" customWidth="1"/>
    <col min="6413" max="6413" width="6.5703125" style="283" customWidth="1"/>
    <col min="6414" max="6414" width="7.28515625" style="283" customWidth="1"/>
    <col min="6415" max="6415" width="15.85546875" style="283" customWidth="1"/>
    <col min="6416" max="6416" width="15.42578125" style="283" customWidth="1"/>
    <col min="6417" max="6417" width="22.28515625" style="283" customWidth="1"/>
    <col min="6418" max="6418" width="16.42578125" style="283" customWidth="1"/>
    <col min="6419" max="6469" width="0" style="283" hidden="1" customWidth="1"/>
    <col min="6470" max="6471" width="16.7109375" style="283" customWidth="1"/>
    <col min="6472" max="6472" width="15.42578125" style="283" customWidth="1"/>
    <col min="6473" max="6473" width="14.5703125" style="283" customWidth="1"/>
    <col min="6474" max="6474" width="15.5703125" style="283" customWidth="1"/>
    <col min="6475" max="6656" width="9.140625" style="283"/>
    <col min="6657" max="6657" width="22.140625" style="283" customWidth="1"/>
    <col min="6658" max="6659" width="0" style="283" hidden="1" customWidth="1"/>
    <col min="6660" max="6660" width="7.7109375" style="283" customWidth="1"/>
    <col min="6661" max="6661" width="9.85546875" style="283" customWidth="1"/>
    <col min="6662" max="6662" width="0" style="283" hidden="1" customWidth="1"/>
    <col min="6663" max="6664" width="8" style="283" customWidth="1"/>
    <col min="6665" max="6665" width="6.5703125" style="283" customWidth="1"/>
    <col min="6666" max="6666" width="12.7109375" style="283" customWidth="1"/>
    <col min="6667" max="6667" width="14.140625" style="283" customWidth="1"/>
    <col min="6668" max="6668" width="7.28515625" style="283" customWidth="1"/>
    <col min="6669" max="6669" width="6.5703125" style="283" customWidth="1"/>
    <col min="6670" max="6670" width="7.28515625" style="283" customWidth="1"/>
    <col min="6671" max="6671" width="15.85546875" style="283" customWidth="1"/>
    <col min="6672" max="6672" width="15.42578125" style="283" customWidth="1"/>
    <col min="6673" max="6673" width="22.28515625" style="283" customWidth="1"/>
    <col min="6674" max="6674" width="16.42578125" style="283" customWidth="1"/>
    <col min="6675" max="6725" width="0" style="283" hidden="1" customWidth="1"/>
    <col min="6726" max="6727" width="16.7109375" style="283" customWidth="1"/>
    <col min="6728" max="6728" width="15.42578125" style="283" customWidth="1"/>
    <col min="6729" max="6729" width="14.5703125" style="283" customWidth="1"/>
    <col min="6730" max="6730" width="15.5703125" style="283" customWidth="1"/>
    <col min="6731" max="6912" width="9.140625" style="283"/>
    <col min="6913" max="6913" width="22.140625" style="283" customWidth="1"/>
    <col min="6914" max="6915" width="0" style="283" hidden="1" customWidth="1"/>
    <col min="6916" max="6916" width="7.7109375" style="283" customWidth="1"/>
    <col min="6917" max="6917" width="9.85546875" style="283" customWidth="1"/>
    <col min="6918" max="6918" width="0" style="283" hidden="1" customWidth="1"/>
    <col min="6919" max="6920" width="8" style="283" customWidth="1"/>
    <col min="6921" max="6921" width="6.5703125" style="283" customWidth="1"/>
    <col min="6922" max="6922" width="12.7109375" style="283" customWidth="1"/>
    <col min="6923" max="6923" width="14.140625" style="283" customWidth="1"/>
    <col min="6924" max="6924" width="7.28515625" style="283" customWidth="1"/>
    <col min="6925" max="6925" width="6.5703125" style="283" customWidth="1"/>
    <col min="6926" max="6926" width="7.28515625" style="283" customWidth="1"/>
    <col min="6927" max="6927" width="15.85546875" style="283" customWidth="1"/>
    <col min="6928" max="6928" width="15.42578125" style="283" customWidth="1"/>
    <col min="6929" max="6929" width="22.28515625" style="283" customWidth="1"/>
    <col min="6930" max="6930" width="16.42578125" style="283" customWidth="1"/>
    <col min="6931" max="6981" width="0" style="283" hidden="1" customWidth="1"/>
    <col min="6982" max="6983" width="16.7109375" style="283" customWidth="1"/>
    <col min="6984" max="6984" width="15.42578125" style="283" customWidth="1"/>
    <col min="6985" max="6985" width="14.5703125" style="283" customWidth="1"/>
    <col min="6986" max="6986" width="15.5703125" style="283" customWidth="1"/>
    <col min="6987" max="7168" width="9.140625" style="283"/>
    <col min="7169" max="7169" width="22.140625" style="283" customWidth="1"/>
    <col min="7170" max="7171" width="0" style="283" hidden="1" customWidth="1"/>
    <col min="7172" max="7172" width="7.7109375" style="283" customWidth="1"/>
    <col min="7173" max="7173" width="9.85546875" style="283" customWidth="1"/>
    <col min="7174" max="7174" width="0" style="283" hidden="1" customWidth="1"/>
    <col min="7175" max="7176" width="8" style="283" customWidth="1"/>
    <col min="7177" max="7177" width="6.5703125" style="283" customWidth="1"/>
    <col min="7178" max="7178" width="12.7109375" style="283" customWidth="1"/>
    <col min="7179" max="7179" width="14.140625" style="283" customWidth="1"/>
    <col min="7180" max="7180" width="7.28515625" style="283" customWidth="1"/>
    <col min="7181" max="7181" width="6.5703125" style="283" customWidth="1"/>
    <col min="7182" max="7182" width="7.28515625" style="283" customWidth="1"/>
    <col min="7183" max="7183" width="15.85546875" style="283" customWidth="1"/>
    <col min="7184" max="7184" width="15.42578125" style="283" customWidth="1"/>
    <col min="7185" max="7185" width="22.28515625" style="283" customWidth="1"/>
    <col min="7186" max="7186" width="16.42578125" style="283" customWidth="1"/>
    <col min="7187" max="7237" width="0" style="283" hidden="1" customWidth="1"/>
    <col min="7238" max="7239" width="16.7109375" style="283" customWidth="1"/>
    <col min="7240" max="7240" width="15.42578125" style="283" customWidth="1"/>
    <col min="7241" max="7241" width="14.5703125" style="283" customWidth="1"/>
    <col min="7242" max="7242" width="15.5703125" style="283" customWidth="1"/>
    <col min="7243" max="7424" width="9.140625" style="283"/>
    <col min="7425" max="7425" width="22.140625" style="283" customWidth="1"/>
    <col min="7426" max="7427" width="0" style="283" hidden="1" customWidth="1"/>
    <col min="7428" max="7428" width="7.7109375" style="283" customWidth="1"/>
    <col min="7429" max="7429" width="9.85546875" style="283" customWidth="1"/>
    <col min="7430" max="7430" width="0" style="283" hidden="1" customWidth="1"/>
    <col min="7431" max="7432" width="8" style="283" customWidth="1"/>
    <col min="7433" max="7433" width="6.5703125" style="283" customWidth="1"/>
    <col min="7434" max="7434" width="12.7109375" style="283" customWidth="1"/>
    <col min="7435" max="7435" width="14.140625" style="283" customWidth="1"/>
    <col min="7436" max="7436" width="7.28515625" style="283" customWidth="1"/>
    <col min="7437" max="7437" width="6.5703125" style="283" customWidth="1"/>
    <col min="7438" max="7438" width="7.28515625" style="283" customWidth="1"/>
    <col min="7439" max="7439" width="15.85546875" style="283" customWidth="1"/>
    <col min="7440" max="7440" width="15.42578125" style="283" customWidth="1"/>
    <col min="7441" max="7441" width="22.28515625" style="283" customWidth="1"/>
    <col min="7442" max="7442" width="16.42578125" style="283" customWidth="1"/>
    <col min="7443" max="7493" width="0" style="283" hidden="1" customWidth="1"/>
    <col min="7494" max="7495" width="16.7109375" style="283" customWidth="1"/>
    <col min="7496" max="7496" width="15.42578125" style="283" customWidth="1"/>
    <col min="7497" max="7497" width="14.5703125" style="283" customWidth="1"/>
    <col min="7498" max="7498" width="15.5703125" style="283" customWidth="1"/>
    <col min="7499" max="7680" width="9.140625" style="283"/>
    <col min="7681" max="7681" width="22.140625" style="283" customWidth="1"/>
    <col min="7682" max="7683" width="0" style="283" hidden="1" customWidth="1"/>
    <col min="7684" max="7684" width="7.7109375" style="283" customWidth="1"/>
    <col min="7685" max="7685" width="9.85546875" style="283" customWidth="1"/>
    <col min="7686" max="7686" width="0" style="283" hidden="1" customWidth="1"/>
    <col min="7687" max="7688" width="8" style="283" customWidth="1"/>
    <col min="7689" max="7689" width="6.5703125" style="283" customWidth="1"/>
    <col min="7690" max="7690" width="12.7109375" style="283" customWidth="1"/>
    <col min="7691" max="7691" width="14.140625" style="283" customWidth="1"/>
    <col min="7692" max="7692" width="7.28515625" style="283" customWidth="1"/>
    <col min="7693" max="7693" width="6.5703125" style="283" customWidth="1"/>
    <col min="7694" max="7694" width="7.28515625" style="283" customWidth="1"/>
    <col min="7695" max="7695" width="15.85546875" style="283" customWidth="1"/>
    <col min="7696" max="7696" width="15.42578125" style="283" customWidth="1"/>
    <col min="7697" max="7697" width="22.28515625" style="283" customWidth="1"/>
    <col min="7698" max="7698" width="16.42578125" style="283" customWidth="1"/>
    <col min="7699" max="7749" width="0" style="283" hidden="1" customWidth="1"/>
    <col min="7750" max="7751" width="16.7109375" style="283" customWidth="1"/>
    <col min="7752" max="7752" width="15.42578125" style="283" customWidth="1"/>
    <col min="7753" max="7753" width="14.5703125" style="283" customWidth="1"/>
    <col min="7754" max="7754" width="15.5703125" style="283" customWidth="1"/>
    <col min="7755" max="7936" width="9.140625" style="283"/>
    <col min="7937" max="7937" width="22.140625" style="283" customWidth="1"/>
    <col min="7938" max="7939" width="0" style="283" hidden="1" customWidth="1"/>
    <col min="7940" max="7940" width="7.7109375" style="283" customWidth="1"/>
    <col min="7941" max="7941" width="9.85546875" style="283" customWidth="1"/>
    <col min="7942" max="7942" width="0" style="283" hidden="1" customWidth="1"/>
    <col min="7943" max="7944" width="8" style="283" customWidth="1"/>
    <col min="7945" max="7945" width="6.5703125" style="283" customWidth="1"/>
    <col min="7946" max="7946" width="12.7109375" style="283" customWidth="1"/>
    <col min="7947" max="7947" width="14.140625" style="283" customWidth="1"/>
    <col min="7948" max="7948" width="7.28515625" style="283" customWidth="1"/>
    <col min="7949" max="7949" width="6.5703125" style="283" customWidth="1"/>
    <col min="7950" max="7950" width="7.28515625" style="283" customWidth="1"/>
    <col min="7951" max="7951" width="15.85546875" style="283" customWidth="1"/>
    <col min="7952" max="7952" width="15.42578125" style="283" customWidth="1"/>
    <col min="7953" max="7953" width="22.28515625" style="283" customWidth="1"/>
    <col min="7954" max="7954" width="16.42578125" style="283" customWidth="1"/>
    <col min="7955" max="8005" width="0" style="283" hidden="1" customWidth="1"/>
    <col min="8006" max="8007" width="16.7109375" style="283" customWidth="1"/>
    <col min="8008" max="8008" width="15.42578125" style="283" customWidth="1"/>
    <col min="8009" max="8009" width="14.5703125" style="283" customWidth="1"/>
    <col min="8010" max="8010" width="15.5703125" style="283" customWidth="1"/>
    <col min="8011" max="8192" width="9.140625" style="283"/>
    <col min="8193" max="8193" width="22.140625" style="283" customWidth="1"/>
    <col min="8194" max="8195" width="0" style="283" hidden="1" customWidth="1"/>
    <col min="8196" max="8196" width="7.7109375" style="283" customWidth="1"/>
    <col min="8197" max="8197" width="9.85546875" style="283" customWidth="1"/>
    <col min="8198" max="8198" width="0" style="283" hidden="1" customWidth="1"/>
    <col min="8199" max="8200" width="8" style="283" customWidth="1"/>
    <col min="8201" max="8201" width="6.5703125" style="283" customWidth="1"/>
    <col min="8202" max="8202" width="12.7109375" style="283" customWidth="1"/>
    <col min="8203" max="8203" width="14.140625" style="283" customWidth="1"/>
    <col min="8204" max="8204" width="7.28515625" style="283" customWidth="1"/>
    <col min="8205" max="8205" width="6.5703125" style="283" customWidth="1"/>
    <col min="8206" max="8206" width="7.28515625" style="283" customWidth="1"/>
    <col min="8207" max="8207" width="15.85546875" style="283" customWidth="1"/>
    <col min="8208" max="8208" width="15.42578125" style="283" customWidth="1"/>
    <col min="8209" max="8209" width="22.28515625" style="283" customWidth="1"/>
    <col min="8210" max="8210" width="16.42578125" style="283" customWidth="1"/>
    <col min="8211" max="8261" width="0" style="283" hidden="1" customWidth="1"/>
    <col min="8262" max="8263" width="16.7109375" style="283" customWidth="1"/>
    <col min="8264" max="8264" width="15.42578125" style="283" customWidth="1"/>
    <col min="8265" max="8265" width="14.5703125" style="283" customWidth="1"/>
    <col min="8266" max="8266" width="15.5703125" style="283" customWidth="1"/>
    <col min="8267" max="8448" width="9.140625" style="283"/>
    <col min="8449" max="8449" width="22.140625" style="283" customWidth="1"/>
    <col min="8450" max="8451" width="0" style="283" hidden="1" customWidth="1"/>
    <col min="8452" max="8452" width="7.7109375" style="283" customWidth="1"/>
    <col min="8453" max="8453" width="9.85546875" style="283" customWidth="1"/>
    <col min="8454" max="8454" width="0" style="283" hidden="1" customWidth="1"/>
    <col min="8455" max="8456" width="8" style="283" customWidth="1"/>
    <col min="8457" max="8457" width="6.5703125" style="283" customWidth="1"/>
    <col min="8458" max="8458" width="12.7109375" style="283" customWidth="1"/>
    <col min="8459" max="8459" width="14.140625" style="283" customWidth="1"/>
    <col min="8460" max="8460" width="7.28515625" style="283" customWidth="1"/>
    <col min="8461" max="8461" width="6.5703125" style="283" customWidth="1"/>
    <col min="8462" max="8462" width="7.28515625" style="283" customWidth="1"/>
    <col min="8463" max="8463" width="15.85546875" style="283" customWidth="1"/>
    <col min="8464" max="8464" width="15.42578125" style="283" customWidth="1"/>
    <col min="8465" max="8465" width="22.28515625" style="283" customWidth="1"/>
    <col min="8466" max="8466" width="16.42578125" style="283" customWidth="1"/>
    <col min="8467" max="8517" width="0" style="283" hidden="1" customWidth="1"/>
    <col min="8518" max="8519" width="16.7109375" style="283" customWidth="1"/>
    <col min="8520" max="8520" width="15.42578125" style="283" customWidth="1"/>
    <col min="8521" max="8521" width="14.5703125" style="283" customWidth="1"/>
    <col min="8522" max="8522" width="15.5703125" style="283" customWidth="1"/>
    <col min="8523" max="8704" width="9.140625" style="283"/>
    <col min="8705" max="8705" width="22.140625" style="283" customWidth="1"/>
    <col min="8706" max="8707" width="0" style="283" hidden="1" customWidth="1"/>
    <col min="8708" max="8708" width="7.7109375" style="283" customWidth="1"/>
    <col min="8709" max="8709" width="9.85546875" style="283" customWidth="1"/>
    <col min="8710" max="8710" width="0" style="283" hidden="1" customWidth="1"/>
    <col min="8711" max="8712" width="8" style="283" customWidth="1"/>
    <col min="8713" max="8713" width="6.5703125" style="283" customWidth="1"/>
    <col min="8714" max="8714" width="12.7109375" style="283" customWidth="1"/>
    <col min="8715" max="8715" width="14.140625" style="283" customWidth="1"/>
    <col min="8716" max="8716" width="7.28515625" style="283" customWidth="1"/>
    <col min="8717" max="8717" width="6.5703125" style="283" customWidth="1"/>
    <col min="8718" max="8718" width="7.28515625" style="283" customWidth="1"/>
    <col min="8719" max="8719" width="15.85546875" style="283" customWidth="1"/>
    <col min="8720" max="8720" width="15.42578125" style="283" customWidth="1"/>
    <col min="8721" max="8721" width="22.28515625" style="283" customWidth="1"/>
    <col min="8722" max="8722" width="16.42578125" style="283" customWidth="1"/>
    <col min="8723" max="8773" width="0" style="283" hidden="1" customWidth="1"/>
    <col min="8774" max="8775" width="16.7109375" style="283" customWidth="1"/>
    <col min="8776" max="8776" width="15.42578125" style="283" customWidth="1"/>
    <col min="8777" max="8777" width="14.5703125" style="283" customWidth="1"/>
    <col min="8778" max="8778" width="15.5703125" style="283" customWidth="1"/>
    <col min="8779" max="8960" width="9.140625" style="283"/>
    <col min="8961" max="8961" width="22.140625" style="283" customWidth="1"/>
    <col min="8962" max="8963" width="0" style="283" hidden="1" customWidth="1"/>
    <col min="8964" max="8964" width="7.7109375" style="283" customWidth="1"/>
    <col min="8965" max="8965" width="9.85546875" style="283" customWidth="1"/>
    <col min="8966" max="8966" width="0" style="283" hidden="1" customWidth="1"/>
    <col min="8967" max="8968" width="8" style="283" customWidth="1"/>
    <col min="8969" max="8969" width="6.5703125" style="283" customWidth="1"/>
    <col min="8970" max="8970" width="12.7109375" style="283" customWidth="1"/>
    <col min="8971" max="8971" width="14.140625" style="283" customWidth="1"/>
    <col min="8972" max="8972" width="7.28515625" style="283" customWidth="1"/>
    <col min="8973" max="8973" width="6.5703125" style="283" customWidth="1"/>
    <col min="8974" max="8974" width="7.28515625" style="283" customWidth="1"/>
    <col min="8975" max="8975" width="15.85546875" style="283" customWidth="1"/>
    <col min="8976" max="8976" width="15.42578125" style="283" customWidth="1"/>
    <col min="8977" max="8977" width="22.28515625" style="283" customWidth="1"/>
    <col min="8978" max="8978" width="16.42578125" style="283" customWidth="1"/>
    <col min="8979" max="9029" width="0" style="283" hidden="1" customWidth="1"/>
    <col min="9030" max="9031" width="16.7109375" style="283" customWidth="1"/>
    <col min="9032" max="9032" width="15.42578125" style="283" customWidth="1"/>
    <col min="9033" max="9033" width="14.5703125" style="283" customWidth="1"/>
    <col min="9034" max="9034" width="15.5703125" style="283" customWidth="1"/>
    <col min="9035" max="9216" width="9.140625" style="283"/>
    <col min="9217" max="9217" width="22.140625" style="283" customWidth="1"/>
    <col min="9218" max="9219" width="0" style="283" hidden="1" customWidth="1"/>
    <col min="9220" max="9220" width="7.7109375" style="283" customWidth="1"/>
    <col min="9221" max="9221" width="9.85546875" style="283" customWidth="1"/>
    <col min="9222" max="9222" width="0" style="283" hidden="1" customWidth="1"/>
    <col min="9223" max="9224" width="8" style="283" customWidth="1"/>
    <col min="9225" max="9225" width="6.5703125" style="283" customWidth="1"/>
    <col min="9226" max="9226" width="12.7109375" style="283" customWidth="1"/>
    <col min="9227" max="9227" width="14.140625" style="283" customWidth="1"/>
    <col min="9228" max="9228" width="7.28515625" style="283" customWidth="1"/>
    <col min="9229" max="9229" width="6.5703125" style="283" customWidth="1"/>
    <col min="9230" max="9230" width="7.28515625" style="283" customWidth="1"/>
    <col min="9231" max="9231" width="15.85546875" style="283" customWidth="1"/>
    <col min="9232" max="9232" width="15.42578125" style="283" customWidth="1"/>
    <col min="9233" max="9233" width="22.28515625" style="283" customWidth="1"/>
    <col min="9234" max="9234" width="16.42578125" style="283" customWidth="1"/>
    <col min="9235" max="9285" width="0" style="283" hidden="1" customWidth="1"/>
    <col min="9286" max="9287" width="16.7109375" style="283" customWidth="1"/>
    <col min="9288" max="9288" width="15.42578125" style="283" customWidth="1"/>
    <col min="9289" max="9289" width="14.5703125" style="283" customWidth="1"/>
    <col min="9290" max="9290" width="15.5703125" style="283" customWidth="1"/>
    <col min="9291" max="9472" width="9.140625" style="283"/>
    <col min="9473" max="9473" width="22.140625" style="283" customWidth="1"/>
    <col min="9474" max="9475" width="0" style="283" hidden="1" customWidth="1"/>
    <col min="9476" max="9476" width="7.7109375" style="283" customWidth="1"/>
    <col min="9477" max="9477" width="9.85546875" style="283" customWidth="1"/>
    <col min="9478" max="9478" width="0" style="283" hidden="1" customWidth="1"/>
    <col min="9479" max="9480" width="8" style="283" customWidth="1"/>
    <col min="9481" max="9481" width="6.5703125" style="283" customWidth="1"/>
    <col min="9482" max="9482" width="12.7109375" style="283" customWidth="1"/>
    <col min="9483" max="9483" width="14.140625" style="283" customWidth="1"/>
    <col min="9484" max="9484" width="7.28515625" style="283" customWidth="1"/>
    <col min="9485" max="9485" width="6.5703125" style="283" customWidth="1"/>
    <col min="9486" max="9486" width="7.28515625" style="283" customWidth="1"/>
    <col min="9487" max="9487" width="15.85546875" style="283" customWidth="1"/>
    <col min="9488" max="9488" width="15.42578125" style="283" customWidth="1"/>
    <col min="9489" max="9489" width="22.28515625" style="283" customWidth="1"/>
    <col min="9490" max="9490" width="16.42578125" style="283" customWidth="1"/>
    <col min="9491" max="9541" width="0" style="283" hidden="1" customWidth="1"/>
    <col min="9542" max="9543" width="16.7109375" style="283" customWidth="1"/>
    <col min="9544" max="9544" width="15.42578125" style="283" customWidth="1"/>
    <col min="9545" max="9545" width="14.5703125" style="283" customWidth="1"/>
    <col min="9546" max="9546" width="15.5703125" style="283" customWidth="1"/>
    <col min="9547" max="9728" width="9.140625" style="283"/>
    <col min="9729" max="9729" width="22.140625" style="283" customWidth="1"/>
    <col min="9730" max="9731" width="0" style="283" hidden="1" customWidth="1"/>
    <col min="9732" max="9732" width="7.7109375" style="283" customWidth="1"/>
    <col min="9733" max="9733" width="9.85546875" style="283" customWidth="1"/>
    <col min="9734" max="9734" width="0" style="283" hidden="1" customWidth="1"/>
    <col min="9735" max="9736" width="8" style="283" customWidth="1"/>
    <col min="9737" max="9737" width="6.5703125" style="283" customWidth="1"/>
    <col min="9738" max="9738" width="12.7109375" style="283" customWidth="1"/>
    <col min="9739" max="9739" width="14.140625" style="283" customWidth="1"/>
    <col min="9740" max="9740" width="7.28515625" style="283" customWidth="1"/>
    <col min="9741" max="9741" width="6.5703125" style="283" customWidth="1"/>
    <col min="9742" max="9742" width="7.28515625" style="283" customWidth="1"/>
    <col min="9743" max="9743" width="15.85546875" style="283" customWidth="1"/>
    <col min="9744" max="9744" width="15.42578125" style="283" customWidth="1"/>
    <col min="9745" max="9745" width="22.28515625" style="283" customWidth="1"/>
    <col min="9746" max="9746" width="16.42578125" style="283" customWidth="1"/>
    <col min="9747" max="9797" width="0" style="283" hidden="1" customWidth="1"/>
    <col min="9798" max="9799" width="16.7109375" style="283" customWidth="1"/>
    <col min="9800" max="9800" width="15.42578125" style="283" customWidth="1"/>
    <col min="9801" max="9801" width="14.5703125" style="283" customWidth="1"/>
    <col min="9802" max="9802" width="15.5703125" style="283" customWidth="1"/>
    <col min="9803" max="9984" width="9.140625" style="283"/>
    <col min="9985" max="9985" width="22.140625" style="283" customWidth="1"/>
    <col min="9986" max="9987" width="0" style="283" hidden="1" customWidth="1"/>
    <col min="9988" max="9988" width="7.7109375" style="283" customWidth="1"/>
    <col min="9989" max="9989" width="9.85546875" style="283" customWidth="1"/>
    <col min="9990" max="9990" width="0" style="283" hidden="1" customWidth="1"/>
    <col min="9991" max="9992" width="8" style="283" customWidth="1"/>
    <col min="9993" max="9993" width="6.5703125" style="283" customWidth="1"/>
    <col min="9994" max="9994" width="12.7109375" style="283" customWidth="1"/>
    <col min="9995" max="9995" width="14.140625" style="283" customWidth="1"/>
    <col min="9996" max="9996" width="7.28515625" style="283" customWidth="1"/>
    <col min="9997" max="9997" width="6.5703125" style="283" customWidth="1"/>
    <col min="9998" max="9998" width="7.28515625" style="283" customWidth="1"/>
    <col min="9999" max="9999" width="15.85546875" style="283" customWidth="1"/>
    <col min="10000" max="10000" width="15.42578125" style="283" customWidth="1"/>
    <col min="10001" max="10001" width="22.28515625" style="283" customWidth="1"/>
    <col min="10002" max="10002" width="16.42578125" style="283" customWidth="1"/>
    <col min="10003" max="10053" width="0" style="283" hidden="1" customWidth="1"/>
    <col min="10054" max="10055" width="16.7109375" style="283" customWidth="1"/>
    <col min="10056" max="10056" width="15.42578125" style="283" customWidth="1"/>
    <col min="10057" max="10057" width="14.5703125" style="283" customWidth="1"/>
    <col min="10058" max="10058" width="15.5703125" style="283" customWidth="1"/>
    <col min="10059" max="10240" width="9.140625" style="283"/>
    <col min="10241" max="10241" width="22.140625" style="283" customWidth="1"/>
    <col min="10242" max="10243" width="0" style="283" hidden="1" customWidth="1"/>
    <col min="10244" max="10244" width="7.7109375" style="283" customWidth="1"/>
    <col min="10245" max="10245" width="9.85546875" style="283" customWidth="1"/>
    <col min="10246" max="10246" width="0" style="283" hidden="1" customWidth="1"/>
    <col min="10247" max="10248" width="8" style="283" customWidth="1"/>
    <col min="10249" max="10249" width="6.5703125" style="283" customWidth="1"/>
    <col min="10250" max="10250" width="12.7109375" style="283" customWidth="1"/>
    <col min="10251" max="10251" width="14.140625" style="283" customWidth="1"/>
    <col min="10252" max="10252" width="7.28515625" style="283" customWidth="1"/>
    <col min="10253" max="10253" width="6.5703125" style="283" customWidth="1"/>
    <col min="10254" max="10254" width="7.28515625" style="283" customWidth="1"/>
    <col min="10255" max="10255" width="15.85546875" style="283" customWidth="1"/>
    <col min="10256" max="10256" width="15.42578125" style="283" customWidth="1"/>
    <col min="10257" max="10257" width="22.28515625" style="283" customWidth="1"/>
    <col min="10258" max="10258" width="16.42578125" style="283" customWidth="1"/>
    <col min="10259" max="10309" width="0" style="283" hidden="1" customWidth="1"/>
    <col min="10310" max="10311" width="16.7109375" style="283" customWidth="1"/>
    <col min="10312" max="10312" width="15.42578125" style="283" customWidth="1"/>
    <col min="10313" max="10313" width="14.5703125" style="283" customWidth="1"/>
    <col min="10314" max="10314" width="15.5703125" style="283" customWidth="1"/>
    <col min="10315" max="10496" width="9.140625" style="283"/>
    <col min="10497" max="10497" width="22.140625" style="283" customWidth="1"/>
    <col min="10498" max="10499" width="0" style="283" hidden="1" customWidth="1"/>
    <col min="10500" max="10500" width="7.7109375" style="283" customWidth="1"/>
    <col min="10501" max="10501" width="9.85546875" style="283" customWidth="1"/>
    <col min="10502" max="10502" width="0" style="283" hidden="1" customWidth="1"/>
    <col min="10503" max="10504" width="8" style="283" customWidth="1"/>
    <col min="10505" max="10505" width="6.5703125" style="283" customWidth="1"/>
    <col min="10506" max="10506" width="12.7109375" style="283" customWidth="1"/>
    <col min="10507" max="10507" width="14.140625" style="283" customWidth="1"/>
    <col min="10508" max="10508" width="7.28515625" style="283" customWidth="1"/>
    <col min="10509" max="10509" width="6.5703125" style="283" customWidth="1"/>
    <col min="10510" max="10510" width="7.28515625" style="283" customWidth="1"/>
    <col min="10511" max="10511" width="15.85546875" style="283" customWidth="1"/>
    <col min="10512" max="10512" width="15.42578125" style="283" customWidth="1"/>
    <col min="10513" max="10513" width="22.28515625" style="283" customWidth="1"/>
    <col min="10514" max="10514" width="16.42578125" style="283" customWidth="1"/>
    <col min="10515" max="10565" width="0" style="283" hidden="1" customWidth="1"/>
    <col min="10566" max="10567" width="16.7109375" style="283" customWidth="1"/>
    <col min="10568" max="10568" width="15.42578125" style="283" customWidth="1"/>
    <col min="10569" max="10569" width="14.5703125" style="283" customWidth="1"/>
    <col min="10570" max="10570" width="15.5703125" style="283" customWidth="1"/>
    <col min="10571" max="10752" width="9.140625" style="283"/>
    <col min="10753" max="10753" width="22.140625" style="283" customWidth="1"/>
    <col min="10754" max="10755" width="0" style="283" hidden="1" customWidth="1"/>
    <col min="10756" max="10756" width="7.7109375" style="283" customWidth="1"/>
    <col min="10757" max="10757" width="9.85546875" style="283" customWidth="1"/>
    <col min="10758" max="10758" width="0" style="283" hidden="1" customWidth="1"/>
    <col min="10759" max="10760" width="8" style="283" customWidth="1"/>
    <col min="10761" max="10761" width="6.5703125" style="283" customWidth="1"/>
    <col min="10762" max="10762" width="12.7109375" style="283" customWidth="1"/>
    <col min="10763" max="10763" width="14.140625" style="283" customWidth="1"/>
    <col min="10764" max="10764" width="7.28515625" style="283" customWidth="1"/>
    <col min="10765" max="10765" width="6.5703125" style="283" customWidth="1"/>
    <col min="10766" max="10766" width="7.28515625" style="283" customWidth="1"/>
    <col min="10767" max="10767" width="15.85546875" style="283" customWidth="1"/>
    <col min="10768" max="10768" width="15.42578125" style="283" customWidth="1"/>
    <col min="10769" max="10769" width="22.28515625" style="283" customWidth="1"/>
    <col min="10770" max="10770" width="16.42578125" style="283" customWidth="1"/>
    <col min="10771" max="10821" width="0" style="283" hidden="1" customWidth="1"/>
    <col min="10822" max="10823" width="16.7109375" style="283" customWidth="1"/>
    <col min="10824" max="10824" width="15.42578125" style="283" customWidth="1"/>
    <col min="10825" max="10825" width="14.5703125" style="283" customWidth="1"/>
    <col min="10826" max="10826" width="15.5703125" style="283" customWidth="1"/>
    <col min="10827" max="11008" width="9.140625" style="283"/>
    <col min="11009" max="11009" width="22.140625" style="283" customWidth="1"/>
    <col min="11010" max="11011" width="0" style="283" hidden="1" customWidth="1"/>
    <col min="11012" max="11012" width="7.7109375" style="283" customWidth="1"/>
    <col min="11013" max="11013" width="9.85546875" style="283" customWidth="1"/>
    <col min="11014" max="11014" width="0" style="283" hidden="1" customWidth="1"/>
    <col min="11015" max="11016" width="8" style="283" customWidth="1"/>
    <col min="11017" max="11017" width="6.5703125" style="283" customWidth="1"/>
    <col min="11018" max="11018" width="12.7109375" style="283" customWidth="1"/>
    <col min="11019" max="11019" width="14.140625" style="283" customWidth="1"/>
    <col min="11020" max="11020" width="7.28515625" style="283" customWidth="1"/>
    <col min="11021" max="11021" width="6.5703125" style="283" customWidth="1"/>
    <col min="11022" max="11022" width="7.28515625" style="283" customWidth="1"/>
    <col min="11023" max="11023" width="15.85546875" style="283" customWidth="1"/>
    <col min="11024" max="11024" width="15.42578125" style="283" customWidth="1"/>
    <col min="11025" max="11025" width="22.28515625" style="283" customWidth="1"/>
    <col min="11026" max="11026" width="16.42578125" style="283" customWidth="1"/>
    <col min="11027" max="11077" width="0" style="283" hidden="1" customWidth="1"/>
    <col min="11078" max="11079" width="16.7109375" style="283" customWidth="1"/>
    <col min="11080" max="11080" width="15.42578125" style="283" customWidth="1"/>
    <col min="11081" max="11081" width="14.5703125" style="283" customWidth="1"/>
    <col min="11082" max="11082" width="15.5703125" style="283" customWidth="1"/>
    <col min="11083" max="11264" width="9.140625" style="283"/>
    <col min="11265" max="11265" width="22.140625" style="283" customWidth="1"/>
    <col min="11266" max="11267" width="0" style="283" hidden="1" customWidth="1"/>
    <col min="11268" max="11268" width="7.7109375" style="283" customWidth="1"/>
    <col min="11269" max="11269" width="9.85546875" style="283" customWidth="1"/>
    <col min="11270" max="11270" width="0" style="283" hidden="1" customWidth="1"/>
    <col min="11271" max="11272" width="8" style="283" customWidth="1"/>
    <col min="11273" max="11273" width="6.5703125" style="283" customWidth="1"/>
    <col min="11274" max="11274" width="12.7109375" style="283" customWidth="1"/>
    <col min="11275" max="11275" width="14.140625" style="283" customWidth="1"/>
    <col min="11276" max="11276" width="7.28515625" style="283" customWidth="1"/>
    <col min="11277" max="11277" width="6.5703125" style="283" customWidth="1"/>
    <col min="11278" max="11278" width="7.28515625" style="283" customWidth="1"/>
    <col min="11279" max="11279" width="15.85546875" style="283" customWidth="1"/>
    <col min="11280" max="11280" width="15.42578125" style="283" customWidth="1"/>
    <col min="11281" max="11281" width="22.28515625" style="283" customWidth="1"/>
    <col min="11282" max="11282" width="16.42578125" style="283" customWidth="1"/>
    <col min="11283" max="11333" width="0" style="283" hidden="1" customWidth="1"/>
    <col min="11334" max="11335" width="16.7109375" style="283" customWidth="1"/>
    <col min="11336" max="11336" width="15.42578125" style="283" customWidth="1"/>
    <col min="11337" max="11337" width="14.5703125" style="283" customWidth="1"/>
    <col min="11338" max="11338" width="15.5703125" style="283" customWidth="1"/>
    <col min="11339" max="11520" width="9.140625" style="283"/>
    <col min="11521" max="11521" width="22.140625" style="283" customWidth="1"/>
    <col min="11522" max="11523" width="0" style="283" hidden="1" customWidth="1"/>
    <col min="11524" max="11524" width="7.7109375" style="283" customWidth="1"/>
    <col min="11525" max="11525" width="9.85546875" style="283" customWidth="1"/>
    <col min="11526" max="11526" width="0" style="283" hidden="1" customWidth="1"/>
    <col min="11527" max="11528" width="8" style="283" customWidth="1"/>
    <col min="11529" max="11529" width="6.5703125" style="283" customWidth="1"/>
    <col min="11530" max="11530" width="12.7109375" style="283" customWidth="1"/>
    <col min="11531" max="11531" width="14.140625" style="283" customWidth="1"/>
    <col min="11532" max="11532" width="7.28515625" style="283" customWidth="1"/>
    <col min="11533" max="11533" width="6.5703125" style="283" customWidth="1"/>
    <col min="11534" max="11534" width="7.28515625" style="283" customWidth="1"/>
    <col min="11535" max="11535" width="15.85546875" style="283" customWidth="1"/>
    <col min="11536" max="11536" width="15.42578125" style="283" customWidth="1"/>
    <col min="11537" max="11537" width="22.28515625" style="283" customWidth="1"/>
    <col min="11538" max="11538" width="16.42578125" style="283" customWidth="1"/>
    <col min="11539" max="11589" width="0" style="283" hidden="1" customWidth="1"/>
    <col min="11590" max="11591" width="16.7109375" style="283" customWidth="1"/>
    <col min="11592" max="11592" width="15.42578125" style="283" customWidth="1"/>
    <col min="11593" max="11593" width="14.5703125" style="283" customWidth="1"/>
    <col min="11594" max="11594" width="15.5703125" style="283" customWidth="1"/>
    <col min="11595" max="11776" width="9.140625" style="283"/>
    <col min="11777" max="11777" width="22.140625" style="283" customWidth="1"/>
    <col min="11778" max="11779" width="0" style="283" hidden="1" customWidth="1"/>
    <col min="11780" max="11780" width="7.7109375" style="283" customWidth="1"/>
    <col min="11781" max="11781" width="9.85546875" style="283" customWidth="1"/>
    <col min="11782" max="11782" width="0" style="283" hidden="1" customWidth="1"/>
    <col min="11783" max="11784" width="8" style="283" customWidth="1"/>
    <col min="11785" max="11785" width="6.5703125" style="283" customWidth="1"/>
    <col min="11786" max="11786" width="12.7109375" style="283" customWidth="1"/>
    <col min="11787" max="11787" width="14.140625" style="283" customWidth="1"/>
    <col min="11788" max="11788" width="7.28515625" style="283" customWidth="1"/>
    <col min="11789" max="11789" width="6.5703125" style="283" customWidth="1"/>
    <col min="11790" max="11790" width="7.28515625" style="283" customWidth="1"/>
    <col min="11791" max="11791" width="15.85546875" style="283" customWidth="1"/>
    <col min="11792" max="11792" width="15.42578125" style="283" customWidth="1"/>
    <col min="11793" max="11793" width="22.28515625" style="283" customWidth="1"/>
    <col min="11794" max="11794" width="16.42578125" style="283" customWidth="1"/>
    <col min="11795" max="11845" width="0" style="283" hidden="1" customWidth="1"/>
    <col min="11846" max="11847" width="16.7109375" style="283" customWidth="1"/>
    <col min="11848" max="11848" width="15.42578125" style="283" customWidth="1"/>
    <col min="11849" max="11849" width="14.5703125" style="283" customWidth="1"/>
    <col min="11850" max="11850" width="15.5703125" style="283" customWidth="1"/>
    <col min="11851" max="12032" width="9.140625" style="283"/>
    <col min="12033" max="12033" width="22.140625" style="283" customWidth="1"/>
    <col min="12034" max="12035" width="0" style="283" hidden="1" customWidth="1"/>
    <col min="12036" max="12036" width="7.7109375" style="283" customWidth="1"/>
    <col min="12037" max="12037" width="9.85546875" style="283" customWidth="1"/>
    <col min="12038" max="12038" width="0" style="283" hidden="1" customWidth="1"/>
    <col min="12039" max="12040" width="8" style="283" customWidth="1"/>
    <col min="12041" max="12041" width="6.5703125" style="283" customWidth="1"/>
    <col min="12042" max="12042" width="12.7109375" style="283" customWidth="1"/>
    <col min="12043" max="12043" width="14.140625" style="283" customWidth="1"/>
    <col min="12044" max="12044" width="7.28515625" style="283" customWidth="1"/>
    <col min="12045" max="12045" width="6.5703125" style="283" customWidth="1"/>
    <col min="12046" max="12046" width="7.28515625" style="283" customWidth="1"/>
    <col min="12047" max="12047" width="15.85546875" style="283" customWidth="1"/>
    <col min="12048" max="12048" width="15.42578125" style="283" customWidth="1"/>
    <col min="12049" max="12049" width="22.28515625" style="283" customWidth="1"/>
    <col min="12050" max="12050" width="16.42578125" style="283" customWidth="1"/>
    <col min="12051" max="12101" width="0" style="283" hidden="1" customWidth="1"/>
    <col min="12102" max="12103" width="16.7109375" style="283" customWidth="1"/>
    <col min="12104" max="12104" width="15.42578125" style="283" customWidth="1"/>
    <col min="12105" max="12105" width="14.5703125" style="283" customWidth="1"/>
    <col min="12106" max="12106" width="15.5703125" style="283" customWidth="1"/>
    <col min="12107" max="12288" width="9.140625" style="283"/>
    <col min="12289" max="12289" width="22.140625" style="283" customWidth="1"/>
    <col min="12290" max="12291" width="0" style="283" hidden="1" customWidth="1"/>
    <col min="12292" max="12292" width="7.7109375" style="283" customWidth="1"/>
    <col min="12293" max="12293" width="9.85546875" style="283" customWidth="1"/>
    <col min="12294" max="12294" width="0" style="283" hidden="1" customWidth="1"/>
    <col min="12295" max="12296" width="8" style="283" customWidth="1"/>
    <col min="12297" max="12297" width="6.5703125" style="283" customWidth="1"/>
    <col min="12298" max="12298" width="12.7109375" style="283" customWidth="1"/>
    <col min="12299" max="12299" width="14.140625" style="283" customWidth="1"/>
    <col min="12300" max="12300" width="7.28515625" style="283" customWidth="1"/>
    <col min="12301" max="12301" width="6.5703125" style="283" customWidth="1"/>
    <col min="12302" max="12302" width="7.28515625" style="283" customWidth="1"/>
    <col min="12303" max="12303" width="15.85546875" style="283" customWidth="1"/>
    <col min="12304" max="12304" width="15.42578125" style="283" customWidth="1"/>
    <col min="12305" max="12305" width="22.28515625" style="283" customWidth="1"/>
    <col min="12306" max="12306" width="16.42578125" style="283" customWidth="1"/>
    <col min="12307" max="12357" width="0" style="283" hidden="1" customWidth="1"/>
    <col min="12358" max="12359" width="16.7109375" style="283" customWidth="1"/>
    <col min="12360" max="12360" width="15.42578125" style="283" customWidth="1"/>
    <col min="12361" max="12361" width="14.5703125" style="283" customWidth="1"/>
    <col min="12362" max="12362" width="15.5703125" style="283" customWidth="1"/>
    <col min="12363" max="12544" width="9.140625" style="283"/>
    <col min="12545" max="12545" width="22.140625" style="283" customWidth="1"/>
    <col min="12546" max="12547" width="0" style="283" hidden="1" customWidth="1"/>
    <col min="12548" max="12548" width="7.7109375" style="283" customWidth="1"/>
    <col min="12549" max="12549" width="9.85546875" style="283" customWidth="1"/>
    <col min="12550" max="12550" width="0" style="283" hidden="1" customWidth="1"/>
    <col min="12551" max="12552" width="8" style="283" customWidth="1"/>
    <col min="12553" max="12553" width="6.5703125" style="283" customWidth="1"/>
    <col min="12554" max="12554" width="12.7109375" style="283" customWidth="1"/>
    <col min="12555" max="12555" width="14.140625" style="283" customWidth="1"/>
    <col min="12556" max="12556" width="7.28515625" style="283" customWidth="1"/>
    <col min="12557" max="12557" width="6.5703125" style="283" customWidth="1"/>
    <col min="12558" max="12558" width="7.28515625" style="283" customWidth="1"/>
    <col min="12559" max="12559" width="15.85546875" style="283" customWidth="1"/>
    <col min="12560" max="12560" width="15.42578125" style="283" customWidth="1"/>
    <col min="12561" max="12561" width="22.28515625" style="283" customWidth="1"/>
    <col min="12562" max="12562" width="16.42578125" style="283" customWidth="1"/>
    <col min="12563" max="12613" width="0" style="283" hidden="1" customWidth="1"/>
    <col min="12614" max="12615" width="16.7109375" style="283" customWidth="1"/>
    <col min="12616" max="12616" width="15.42578125" style="283" customWidth="1"/>
    <col min="12617" max="12617" width="14.5703125" style="283" customWidth="1"/>
    <col min="12618" max="12618" width="15.5703125" style="283" customWidth="1"/>
    <col min="12619" max="12800" width="9.140625" style="283"/>
    <col min="12801" max="12801" width="22.140625" style="283" customWidth="1"/>
    <col min="12802" max="12803" width="0" style="283" hidden="1" customWidth="1"/>
    <col min="12804" max="12804" width="7.7109375" style="283" customWidth="1"/>
    <col min="12805" max="12805" width="9.85546875" style="283" customWidth="1"/>
    <col min="12806" max="12806" width="0" style="283" hidden="1" customWidth="1"/>
    <col min="12807" max="12808" width="8" style="283" customWidth="1"/>
    <col min="12809" max="12809" width="6.5703125" style="283" customWidth="1"/>
    <col min="12810" max="12810" width="12.7109375" style="283" customWidth="1"/>
    <col min="12811" max="12811" width="14.140625" style="283" customWidth="1"/>
    <col min="12812" max="12812" width="7.28515625" style="283" customWidth="1"/>
    <col min="12813" max="12813" width="6.5703125" style="283" customWidth="1"/>
    <col min="12814" max="12814" width="7.28515625" style="283" customWidth="1"/>
    <col min="12815" max="12815" width="15.85546875" style="283" customWidth="1"/>
    <col min="12816" max="12816" width="15.42578125" style="283" customWidth="1"/>
    <col min="12817" max="12817" width="22.28515625" style="283" customWidth="1"/>
    <col min="12818" max="12818" width="16.42578125" style="283" customWidth="1"/>
    <col min="12819" max="12869" width="0" style="283" hidden="1" customWidth="1"/>
    <col min="12870" max="12871" width="16.7109375" style="283" customWidth="1"/>
    <col min="12872" max="12872" width="15.42578125" style="283" customWidth="1"/>
    <col min="12873" max="12873" width="14.5703125" style="283" customWidth="1"/>
    <col min="12874" max="12874" width="15.5703125" style="283" customWidth="1"/>
    <col min="12875" max="13056" width="9.140625" style="283"/>
    <col min="13057" max="13057" width="22.140625" style="283" customWidth="1"/>
    <col min="13058" max="13059" width="0" style="283" hidden="1" customWidth="1"/>
    <col min="13060" max="13060" width="7.7109375" style="283" customWidth="1"/>
    <col min="13061" max="13061" width="9.85546875" style="283" customWidth="1"/>
    <col min="13062" max="13062" width="0" style="283" hidden="1" customWidth="1"/>
    <col min="13063" max="13064" width="8" style="283" customWidth="1"/>
    <col min="13065" max="13065" width="6.5703125" style="283" customWidth="1"/>
    <col min="13066" max="13066" width="12.7109375" style="283" customWidth="1"/>
    <col min="13067" max="13067" width="14.140625" style="283" customWidth="1"/>
    <col min="13068" max="13068" width="7.28515625" style="283" customWidth="1"/>
    <col min="13069" max="13069" width="6.5703125" style="283" customWidth="1"/>
    <col min="13070" max="13070" width="7.28515625" style="283" customWidth="1"/>
    <col min="13071" max="13071" width="15.85546875" style="283" customWidth="1"/>
    <col min="13072" max="13072" width="15.42578125" style="283" customWidth="1"/>
    <col min="13073" max="13073" width="22.28515625" style="283" customWidth="1"/>
    <col min="13074" max="13074" width="16.42578125" style="283" customWidth="1"/>
    <col min="13075" max="13125" width="0" style="283" hidden="1" customWidth="1"/>
    <col min="13126" max="13127" width="16.7109375" style="283" customWidth="1"/>
    <col min="13128" max="13128" width="15.42578125" style="283" customWidth="1"/>
    <col min="13129" max="13129" width="14.5703125" style="283" customWidth="1"/>
    <col min="13130" max="13130" width="15.5703125" style="283" customWidth="1"/>
    <col min="13131" max="13312" width="9.140625" style="283"/>
    <col min="13313" max="13313" width="22.140625" style="283" customWidth="1"/>
    <col min="13314" max="13315" width="0" style="283" hidden="1" customWidth="1"/>
    <col min="13316" max="13316" width="7.7109375" style="283" customWidth="1"/>
    <col min="13317" max="13317" width="9.85546875" style="283" customWidth="1"/>
    <col min="13318" max="13318" width="0" style="283" hidden="1" customWidth="1"/>
    <col min="13319" max="13320" width="8" style="283" customWidth="1"/>
    <col min="13321" max="13321" width="6.5703125" style="283" customWidth="1"/>
    <col min="13322" max="13322" width="12.7109375" style="283" customWidth="1"/>
    <col min="13323" max="13323" width="14.140625" style="283" customWidth="1"/>
    <col min="13324" max="13324" width="7.28515625" style="283" customWidth="1"/>
    <col min="13325" max="13325" width="6.5703125" style="283" customWidth="1"/>
    <col min="13326" max="13326" width="7.28515625" style="283" customWidth="1"/>
    <col min="13327" max="13327" width="15.85546875" style="283" customWidth="1"/>
    <col min="13328" max="13328" width="15.42578125" style="283" customWidth="1"/>
    <col min="13329" max="13329" width="22.28515625" style="283" customWidth="1"/>
    <col min="13330" max="13330" width="16.42578125" style="283" customWidth="1"/>
    <col min="13331" max="13381" width="0" style="283" hidden="1" customWidth="1"/>
    <col min="13382" max="13383" width="16.7109375" style="283" customWidth="1"/>
    <col min="13384" max="13384" width="15.42578125" style="283" customWidth="1"/>
    <col min="13385" max="13385" width="14.5703125" style="283" customWidth="1"/>
    <col min="13386" max="13386" width="15.5703125" style="283" customWidth="1"/>
    <col min="13387" max="13568" width="9.140625" style="283"/>
    <col min="13569" max="13569" width="22.140625" style="283" customWidth="1"/>
    <col min="13570" max="13571" width="0" style="283" hidden="1" customWidth="1"/>
    <col min="13572" max="13572" width="7.7109375" style="283" customWidth="1"/>
    <col min="13573" max="13573" width="9.85546875" style="283" customWidth="1"/>
    <col min="13574" max="13574" width="0" style="283" hidden="1" customWidth="1"/>
    <col min="13575" max="13576" width="8" style="283" customWidth="1"/>
    <col min="13577" max="13577" width="6.5703125" style="283" customWidth="1"/>
    <col min="13578" max="13578" width="12.7109375" style="283" customWidth="1"/>
    <col min="13579" max="13579" width="14.140625" style="283" customWidth="1"/>
    <col min="13580" max="13580" width="7.28515625" style="283" customWidth="1"/>
    <col min="13581" max="13581" width="6.5703125" style="283" customWidth="1"/>
    <col min="13582" max="13582" width="7.28515625" style="283" customWidth="1"/>
    <col min="13583" max="13583" width="15.85546875" style="283" customWidth="1"/>
    <col min="13584" max="13584" width="15.42578125" style="283" customWidth="1"/>
    <col min="13585" max="13585" width="22.28515625" style="283" customWidth="1"/>
    <col min="13586" max="13586" width="16.42578125" style="283" customWidth="1"/>
    <col min="13587" max="13637" width="0" style="283" hidden="1" customWidth="1"/>
    <col min="13638" max="13639" width="16.7109375" style="283" customWidth="1"/>
    <col min="13640" max="13640" width="15.42578125" style="283" customWidth="1"/>
    <col min="13641" max="13641" width="14.5703125" style="283" customWidth="1"/>
    <col min="13642" max="13642" width="15.5703125" style="283" customWidth="1"/>
    <col min="13643" max="13824" width="9.140625" style="283"/>
    <col min="13825" max="13825" width="22.140625" style="283" customWidth="1"/>
    <col min="13826" max="13827" width="0" style="283" hidden="1" customWidth="1"/>
    <col min="13828" max="13828" width="7.7109375" style="283" customWidth="1"/>
    <col min="13829" max="13829" width="9.85546875" style="283" customWidth="1"/>
    <col min="13830" max="13830" width="0" style="283" hidden="1" customWidth="1"/>
    <col min="13831" max="13832" width="8" style="283" customWidth="1"/>
    <col min="13833" max="13833" width="6.5703125" style="283" customWidth="1"/>
    <col min="13834" max="13834" width="12.7109375" style="283" customWidth="1"/>
    <col min="13835" max="13835" width="14.140625" style="283" customWidth="1"/>
    <col min="13836" max="13836" width="7.28515625" style="283" customWidth="1"/>
    <col min="13837" max="13837" width="6.5703125" style="283" customWidth="1"/>
    <col min="13838" max="13838" width="7.28515625" style="283" customWidth="1"/>
    <col min="13839" max="13839" width="15.85546875" style="283" customWidth="1"/>
    <col min="13840" max="13840" width="15.42578125" style="283" customWidth="1"/>
    <col min="13841" max="13841" width="22.28515625" style="283" customWidth="1"/>
    <col min="13842" max="13842" width="16.42578125" style="283" customWidth="1"/>
    <col min="13843" max="13893" width="0" style="283" hidden="1" customWidth="1"/>
    <col min="13894" max="13895" width="16.7109375" style="283" customWidth="1"/>
    <col min="13896" max="13896" width="15.42578125" style="283" customWidth="1"/>
    <col min="13897" max="13897" width="14.5703125" style="283" customWidth="1"/>
    <col min="13898" max="13898" width="15.5703125" style="283" customWidth="1"/>
    <col min="13899" max="14080" width="9.140625" style="283"/>
    <col min="14081" max="14081" width="22.140625" style="283" customWidth="1"/>
    <col min="14082" max="14083" width="0" style="283" hidden="1" customWidth="1"/>
    <col min="14084" max="14084" width="7.7109375" style="283" customWidth="1"/>
    <col min="14085" max="14085" width="9.85546875" style="283" customWidth="1"/>
    <col min="14086" max="14086" width="0" style="283" hidden="1" customWidth="1"/>
    <col min="14087" max="14088" width="8" style="283" customWidth="1"/>
    <col min="14089" max="14089" width="6.5703125" style="283" customWidth="1"/>
    <col min="14090" max="14090" width="12.7109375" style="283" customWidth="1"/>
    <col min="14091" max="14091" width="14.140625" style="283" customWidth="1"/>
    <col min="14092" max="14092" width="7.28515625" style="283" customWidth="1"/>
    <col min="14093" max="14093" width="6.5703125" style="283" customWidth="1"/>
    <col min="14094" max="14094" width="7.28515625" style="283" customWidth="1"/>
    <col min="14095" max="14095" width="15.85546875" style="283" customWidth="1"/>
    <col min="14096" max="14096" width="15.42578125" style="283" customWidth="1"/>
    <col min="14097" max="14097" width="22.28515625" style="283" customWidth="1"/>
    <col min="14098" max="14098" width="16.42578125" style="283" customWidth="1"/>
    <col min="14099" max="14149" width="0" style="283" hidden="1" customWidth="1"/>
    <col min="14150" max="14151" width="16.7109375" style="283" customWidth="1"/>
    <col min="14152" max="14152" width="15.42578125" style="283" customWidth="1"/>
    <col min="14153" max="14153" width="14.5703125" style="283" customWidth="1"/>
    <col min="14154" max="14154" width="15.5703125" style="283" customWidth="1"/>
    <col min="14155" max="14336" width="9.140625" style="283"/>
    <col min="14337" max="14337" width="22.140625" style="283" customWidth="1"/>
    <col min="14338" max="14339" width="0" style="283" hidden="1" customWidth="1"/>
    <col min="14340" max="14340" width="7.7109375" style="283" customWidth="1"/>
    <col min="14341" max="14341" width="9.85546875" style="283" customWidth="1"/>
    <col min="14342" max="14342" width="0" style="283" hidden="1" customWidth="1"/>
    <col min="14343" max="14344" width="8" style="283" customWidth="1"/>
    <col min="14345" max="14345" width="6.5703125" style="283" customWidth="1"/>
    <col min="14346" max="14346" width="12.7109375" style="283" customWidth="1"/>
    <col min="14347" max="14347" width="14.140625" style="283" customWidth="1"/>
    <col min="14348" max="14348" width="7.28515625" style="283" customWidth="1"/>
    <col min="14349" max="14349" width="6.5703125" style="283" customWidth="1"/>
    <col min="14350" max="14350" width="7.28515625" style="283" customWidth="1"/>
    <col min="14351" max="14351" width="15.85546875" style="283" customWidth="1"/>
    <col min="14352" max="14352" width="15.42578125" style="283" customWidth="1"/>
    <col min="14353" max="14353" width="22.28515625" style="283" customWidth="1"/>
    <col min="14354" max="14354" width="16.42578125" style="283" customWidth="1"/>
    <col min="14355" max="14405" width="0" style="283" hidden="1" customWidth="1"/>
    <col min="14406" max="14407" width="16.7109375" style="283" customWidth="1"/>
    <col min="14408" max="14408" width="15.42578125" style="283" customWidth="1"/>
    <col min="14409" max="14409" width="14.5703125" style="283" customWidth="1"/>
    <col min="14410" max="14410" width="15.5703125" style="283" customWidth="1"/>
    <col min="14411" max="14592" width="9.140625" style="283"/>
    <col min="14593" max="14593" width="22.140625" style="283" customWidth="1"/>
    <col min="14594" max="14595" width="0" style="283" hidden="1" customWidth="1"/>
    <col min="14596" max="14596" width="7.7109375" style="283" customWidth="1"/>
    <col min="14597" max="14597" width="9.85546875" style="283" customWidth="1"/>
    <col min="14598" max="14598" width="0" style="283" hidden="1" customWidth="1"/>
    <col min="14599" max="14600" width="8" style="283" customWidth="1"/>
    <col min="14601" max="14601" width="6.5703125" style="283" customWidth="1"/>
    <col min="14602" max="14602" width="12.7109375" style="283" customWidth="1"/>
    <col min="14603" max="14603" width="14.140625" style="283" customWidth="1"/>
    <col min="14604" max="14604" width="7.28515625" style="283" customWidth="1"/>
    <col min="14605" max="14605" width="6.5703125" style="283" customWidth="1"/>
    <col min="14606" max="14606" width="7.28515625" style="283" customWidth="1"/>
    <col min="14607" max="14607" width="15.85546875" style="283" customWidth="1"/>
    <col min="14608" max="14608" width="15.42578125" style="283" customWidth="1"/>
    <col min="14609" max="14609" width="22.28515625" style="283" customWidth="1"/>
    <col min="14610" max="14610" width="16.42578125" style="283" customWidth="1"/>
    <col min="14611" max="14661" width="0" style="283" hidden="1" customWidth="1"/>
    <col min="14662" max="14663" width="16.7109375" style="283" customWidth="1"/>
    <col min="14664" max="14664" width="15.42578125" style="283" customWidth="1"/>
    <col min="14665" max="14665" width="14.5703125" style="283" customWidth="1"/>
    <col min="14666" max="14666" width="15.5703125" style="283" customWidth="1"/>
    <col min="14667" max="14848" width="9.140625" style="283"/>
    <col min="14849" max="14849" width="22.140625" style="283" customWidth="1"/>
    <col min="14850" max="14851" width="0" style="283" hidden="1" customWidth="1"/>
    <col min="14852" max="14852" width="7.7109375" style="283" customWidth="1"/>
    <col min="14853" max="14853" width="9.85546875" style="283" customWidth="1"/>
    <col min="14854" max="14854" width="0" style="283" hidden="1" customWidth="1"/>
    <col min="14855" max="14856" width="8" style="283" customWidth="1"/>
    <col min="14857" max="14857" width="6.5703125" style="283" customWidth="1"/>
    <col min="14858" max="14858" width="12.7109375" style="283" customWidth="1"/>
    <col min="14859" max="14859" width="14.140625" style="283" customWidth="1"/>
    <col min="14860" max="14860" width="7.28515625" style="283" customWidth="1"/>
    <col min="14861" max="14861" width="6.5703125" style="283" customWidth="1"/>
    <col min="14862" max="14862" width="7.28515625" style="283" customWidth="1"/>
    <col min="14863" max="14863" width="15.85546875" style="283" customWidth="1"/>
    <col min="14864" max="14864" width="15.42578125" style="283" customWidth="1"/>
    <col min="14865" max="14865" width="22.28515625" style="283" customWidth="1"/>
    <col min="14866" max="14866" width="16.42578125" style="283" customWidth="1"/>
    <col min="14867" max="14917" width="0" style="283" hidden="1" customWidth="1"/>
    <col min="14918" max="14919" width="16.7109375" style="283" customWidth="1"/>
    <col min="14920" max="14920" width="15.42578125" style="283" customWidth="1"/>
    <col min="14921" max="14921" width="14.5703125" style="283" customWidth="1"/>
    <col min="14922" max="14922" width="15.5703125" style="283" customWidth="1"/>
    <col min="14923" max="15104" width="9.140625" style="283"/>
    <col min="15105" max="15105" width="22.140625" style="283" customWidth="1"/>
    <col min="15106" max="15107" width="0" style="283" hidden="1" customWidth="1"/>
    <col min="15108" max="15108" width="7.7109375" style="283" customWidth="1"/>
    <col min="15109" max="15109" width="9.85546875" style="283" customWidth="1"/>
    <col min="15110" max="15110" width="0" style="283" hidden="1" customWidth="1"/>
    <col min="15111" max="15112" width="8" style="283" customWidth="1"/>
    <col min="15113" max="15113" width="6.5703125" style="283" customWidth="1"/>
    <col min="15114" max="15114" width="12.7109375" style="283" customWidth="1"/>
    <col min="15115" max="15115" width="14.140625" style="283" customWidth="1"/>
    <col min="15116" max="15116" width="7.28515625" style="283" customWidth="1"/>
    <col min="15117" max="15117" width="6.5703125" style="283" customWidth="1"/>
    <col min="15118" max="15118" width="7.28515625" style="283" customWidth="1"/>
    <col min="15119" max="15119" width="15.85546875" style="283" customWidth="1"/>
    <col min="15120" max="15120" width="15.42578125" style="283" customWidth="1"/>
    <col min="15121" max="15121" width="22.28515625" style="283" customWidth="1"/>
    <col min="15122" max="15122" width="16.42578125" style="283" customWidth="1"/>
    <col min="15123" max="15173" width="0" style="283" hidden="1" customWidth="1"/>
    <col min="15174" max="15175" width="16.7109375" style="283" customWidth="1"/>
    <col min="15176" max="15176" width="15.42578125" style="283" customWidth="1"/>
    <col min="15177" max="15177" width="14.5703125" style="283" customWidth="1"/>
    <col min="15178" max="15178" width="15.5703125" style="283" customWidth="1"/>
    <col min="15179" max="15360" width="9.140625" style="283"/>
    <col min="15361" max="15361" width="22.140625" style="283" customWidth="1"/>
    <col min="15362" max="15363" width="0" style="283" hidden="1" customWidth="1"/>
    <col min="15364" max="15364" width="7.7109375" style="283" customWidth="1"/>
    <col min="15365" max="15365" width="9.85546875" style="283" customWidth="1"/>
    <col min="15366" max="15366" width="0" style="283" hidden="1" customWidth="1"/>
    <col min="15367" max="15368" width="8" style="283" customWidth="1"/>
    <col min="15369" max="15369" width="6.5703125" style="283" customWidth="1"/>
    <col min="15370" max="15370" width="12.7109375" style="283" customWidth="1"/>
    <col min="15371" max="15371" width="14.140625" style="283" customWidth="1"/>
    <col min="15372" max="15372" width="7.28515625" style="283" customWidth="1"/>
    <col min="15373" max="15373" width="6.5703125" style="283" customWidth="1"/>
    <col min="15374" max="15374" width="7.28515625" style="283" customWidth="1"/>
    <col min="15375" max="15375" width="15.85546875" style="283" customWidth="1"/>
    <col min="15376" max="15376" width="15.42578125" style="283" customWidth="1"/>
    <col min="15377" max="15377" width="22.28515625" style="283" customWidth="1"/>
    <col min="15378" max="15378" width="16.42578125" style="283" customWidth="1"/>
    <col min="15379" max="15429" width="0" style="283" hidden="1" customWidth="1"/>
    <col min="15430" max="15431" width="16.7109375" style="283" customWidth="1"/>
    <col min="15432" max="15432" width="15.42578125" style="283" customWidth="1"/>
    <col min="15433" max="15433" width="14.5703125" style="283" customWidth="1"/>
    <col min="15434" max="15434" width="15.5703125" style="283" customWidth="1"/>
    <col min="15435" max="15616" width="9.140625" style="283"/>
    <col min="15617" max="15617" width="22.140625" style="283" customWidth="1"/>
    <col min="15618" max="15619" width="0" style="283" hidden="1" customWidth="1"/>
    <col min="15620" max="15620" width="7.7109375" style="283" customWidth="1"/>
    <col min="15621" max="15621" width="9.85546875" style="283" customWidth="1"/>
    <col min="15622" max="15622" width="0" style="283" hidden="1" customWidth="1"/>
    <col min="15623" max="15624" width="8" style="283" customWidth="1"/>
    <col min="15625" max="15625" width="6.5703125" style="283" customWidth="1"/>
    <col min="15626" max="15626" width="12.7109375" style="283" customWidth="1"/>
    <col min="15627" max="15627" width="14.140625" style="283" customWidth="1"/>
    <col min="15628" max="15628" width="7.28515625" style="283" customWidth="1"/>
    <col min="15629" max="15629" width="6.5703125" style="283" customWidth="1"/>
    <col min="15630" max="15630" width="7.28515625" style="283" customWidth="1"/>
    <col min="15631" max="15631" width="15.85546875" style="283" customWidth="1"/>
    <col min="15632" max="15632" width="15.42578125" style="283" customWidth="1"/>
    <col min="15633" max="15633" width="22.28515625" style="283" customWidth="1"/>
    <col min="15634" max="15634" width="16.42578125" style="283" customWidth="1"/>
    <col min="15635" max="15685" width="0" style="283" hidden="1" customWidth="1"/>
    <col min="15686" max="15687" width="16.7109375" style="283" customWidth="1"/>
    <col min="15688" max="15688" width="15.42578125" style="283" customWidth="1"/>
    <col min="15689" max="15689" width="14.5703125" style="283" customWidth="1"/>
    <col min="15690" max="15690" width="15.5703125" style="283" customWidth="1"/>
    <col min="15691" max="15872" width="9.140625" style="283"/>
    <col min="15873" max="15873" width="22.140625" style="283" customWidth="1"/>
    <col min="15874" max="15875" width="0" style="283" hidden="1" customWidth="1"/>
    <col min="15876" max="15876" width="7.7109375" style="283" customWidth="1"/>
    <col min="15877" max="15877" width="9.85546875" style="283" customWidth="1"/>
    <col min="15878" max="15878" width="0" style="283" hidden="1" customWidth="1"/>
    <col min="15879" max="15880" width="8" style="283" customWidth="1"/>
    <col min="15881" max="15881" width="6.5703125" style="283" customWidth="1"/>
    <col min="15882" max="15882" width="12.7109375" style="283" customWidth="1"/>
    <col min="15883" max="15883" width="14.140625" style="283" customWidth="1"/>
    <col min="15884" max="15884" width="7.28515625" style="283" customWidth="1"/>
    <col min="15885" max="15885" width="6.5703125" style="283" customWidth="1"/>
    <col min="15886" max="15886" width="7.28515625" style="283" customWidth="1"/>
    <col min="15887" max="15887" width="15.85546875" style="283" customWidth="1"/>
    <col min="15888" max="15888" width="15.42578125" style="283" customWidth="1"/>
    <col min="15889" max="15889" width="22.28515625" style="283" customWidth="1"/>
    <col min="15890" max="15890" width="16.42578125" style="283" customWidth="1"/>
    <col min="15891" max="15941" width="0" style="283" hidden="1" customWidth="1"/>
    <col min="15942" max="15943" width="16.7109375" style="283" customWidth="1"/>
    <col min="15944" max="15944" width="15.42578125" style="283" customWidth="1"/>
    <col min="15945" max="15945" width="14.5703125" style="283" customWidth="1"/>
    <col min="15946" max="15946" width="15.5703125" style="283" customWidth="1"/>
    <col min="15947" max="16128" width="9.140625" style="283"/>
    <col min="16129" max="16129" width="22.140625" style="283" customWidth="1"/>
    <col min="16130" max="16131" width="0" style="283" hidden="1" customWidth="1"/>
    <col min="16132" max="16132" width="7.7109375" style="283" customWidth="1"/>
    <col min="16133" max="16133" width="9.85546875" style="283" customWidth="1"/>
    <col min="16134" max="16134" width="0" style="283" hidden="1" customWidth="1"/>
    <col min="16135" max="16136" width="8" style="283" customWidth="1"/>
    <col min="16137" max="16137" width="6.5703125" style="283" customWidth="1"/>
    <col min="16138" max="16138" width="12.7109375" style="283" customWidth="1"/>
    <col min="16139" max="16139" width="14.140625" style="283" customWidth="1"/>
    <col min="16140" max="16140" width="7.28515625" style="283" customWidth="1"/>
    <col min="16141" max="16141" width="6.5703125" style="283" customWidth="1"/>
    <col min="16142" max="16142" width="7.28515625" style="283" customWidth="1"/>
    <col min="16143" max="16143" width="15.85546875" style="283" customWidth="1"/>
    <col min="16144" max="16144" width="15.42578125" style="283" customWidth="1"/>
    <col min="16145" max="16145" width="22.28515625" style="283" customWidth="1"/>
    <col min="16146" max="16146" width="16.42578125" style="283" customWidth="1"/>
    <col min="16147" max="16197" width="0" style="283" hidden="1" customWidth="1"/>
    <col min="16198" max="16199" width="16.7109375" style="283" customWidth="1"/>
    <col min="16200" max="16200" width="15.42578125" style="283" customWidth="1"/>
    <col min="16201" max="16201" width="14.5703125" style="283" customWidth="1"/>
    <col min="16202" max="16202" width="15.5703125" style="283" customWidth="1"/>
    <col min="16203" max="16384" width="9.140625" style="283"/>
  </cols>
  <sheetData>
    <row r="1" spans="1:74" ht="15.75">
      <c r="A1" s="359" t="s">
        <v>629</v>
      </c>
      <c r="K1" s="360"/>
      <c r="L1" s="360"/>
      <c r="M1" s="360"/>
      <c r="N1" s="360"/>
      <c r="O1" s="360"/>
      <c r="P1" s="360"/>
    </row>
    <row r="2" spans="1:74">
      <c r="K2" s="285"/>
      <c r="L2" s="286"/>
      <c r="M2" s="286"/>
      <c r="N2" s="285"/>
      <c r="O2" s="286"/>
      <c r="P2" s="286"/>
    </row>
    <row r="3" spans="1:74" ht="20.25">
      <c r="A3" s="287" t="s">
        <v>596</v>
      </c>
      <c r="B3" s="287"/>
      <c r="K3" s="288"/>
      <c r="L3" s="285"/>
      <c r="M3" s="285"/>
      <c r="N3" s="288"/>
      <c r="O3" s="285"/>
      <c r="P3" s="285"/>
    </row>
    <row r="4" spans="1:74">
      <c r="K4" s="285"/>
      <c r="L4" s="285"/>
      <c r="M4" s="285"/>
      <c r="N4" s="285"/>
      <c r="O4" s="285"/>
      <c r="P4" s="285"/>
    </row>
    <row r="5" spans="1:74" ht="33.75" customHeight="1">
      <c r="A5" s="289" t="s">
        <v>597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90"/>
      <c r="P5" s="291"/>
      <c r="Q5" s="291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R5" s="289"/>
      <c r="AS5" s="289"/>
      <c r="AX5" s="747"/>
      <c r="AY5" s="747"/>
      <c r="AZ5" s="747"/>
      <c r="BA5" s="747"/>
      <c r="BB5" s="292"/>
      <c r="BJ5" s="284"/>
    </row>
    <row r="6" spans="1:74" ht="12.75" customHeight="1">
      <c r="A6" s="293" t="s">
        <v>598</v>
      </c>
      <c r="B6" s="726" t="s">
        <v>599</v>
      </c>
      <c r="C6" s="727"/>
      <c r="D6" s="737"/>
      <c r="E6" s="738"/>
      <c r="F6" s="294"/>
      <c r="G6" s="738" t="s">
        <v>600</v>
      </c>
      <c r="H6" s="738"/>
      <c r="I6" s="295"/>
      <c r="J6" s="295"/>
      <c r="K6" s="295"/>
      <c r="L6" s="741" t="s">
        <v>601</v>
      </c>
      <c r="M6" s="742"/>
      <c r="N6" s="743"/>
      <c r="O6" s="296"/>
      <c r="P6" s="742" t="s">
        <v>88</v>
      </c>
      <c r="Q6" s="742"/>
      <c r="R6" s="295"/>
      <c r="S6" s="295"/>
      <c r="T6" s="741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3"/>
      <c r="AG6" s="726"/>
      <c r="AH6" s="727"/>
      <c r="AI6" s="741"/>
      <c r="AJ6" s="742"/>
      <c r="AK6" s="742"/>
      <c r="AL6" s="742"/>
      <c r="AM6" s="742"/>
      <c r="AN6" s="742"/>
      <c r="AO6" s="742"/>
      <c r="AP6" s="742"/>
      <c r="AQ6" s="742"/>
      <c r="AR6" s="742"/>
      <c r="AS6" s="742"/>
      <c r="AT6" s="742"/>
      <c r="AU6" s="742"/>
      <c r="AV6" s="743"/>
      <c r="AW6" s="728"/>
      <c r="AX6" s="729"/>
      <c r="AY6" s="729"/>
      <c r="AZ6" s="729"/>
      <c r="BA6" s="730"/>
      <c r="BB6" s="297"/>
      <c r="BC6" s="731"/>
      <c r="BD6" s="298"/>
      <c r="BE6" s="299"/>
      <c r="BF6" s="733"/>
      <c r="BG6" s="734"/>
      <c r="BH6" s="734"/>
      <c r="BI6" s="300"/>
      <c r="BJ6" s="731"/>
      <c r="BK6" s="731"/>
      <c r="BL6" s="731"/>
      <c r="BM6" s="731"/>
      <c r="BN6" s="731"/>
      <c r="BO6" s="744"/>
      <c r="BP6" s="746"/>
      <c r="BQ6" s="728"/>
      <c r="BR6" s="724"/>
      <c r="BS6" s="301"/>
      <c r="BT6" s="724"/>
      <c r="BU6" s="285"/>
      <c r="BV6" s="285"/>
    </row>
    <row r="7" spans="1:74" ht="58.5" customHeight="1">
      <c r="A7" s="293"/>
      <c r="B7" s="293" t="s">
        <v>602</v>
      </c>
      <c r="C7" s="293" t="s">
        <v>603</v>
      </c>
      <c r="D7" s="293" t="s">
        <v>602</v>
      </c>
      <c r="E7" s="293" t="s">
        <v>603</v>
      </c>
      <c r="F7" s="293" t="s">
        <v>604</v>
      </c>
      <c r="G7" s="293" t="s">
        <v>602</v>
      </c>
      <c r="H7" s="293" t="s">
        <v>603</v>
      </c>
      <c r="I7" s="302" t="s">
        <v>605</v>
      </c>
      <c r="J7" s="303" t="s">
        <v>606</v>
      </c>
      <c r="K7" s="304" t="s">
        <v>607</v>
      </c>
      <c r="L7" s="302" t="s">
        <v>602</v>
      </c>
      <c r="M7" s="302" t="s">
        <v>603</v>
      </c>
      <c r="N7" s="302" t="s">
        <v>608</v>
      </c>
      <c r="O7" s="302" t="s">
        <v>609</v>
      </c>
      <c r="P7" s="302" t="s">
        <v>610</v>
      </c>
      <c r="Q7" s="302" t="s">
        <v>611</v>
      </c>
      <c r="R7" s="302"/>
      <c r="S7" s="302"/>
      <c r="T7" s="302"/>
      <c r="U7" s="302"/>
      <c r="V7" s="302"/>
      <c r="W7" s="302"/>
      <c r="X7" s="302"/>
      <c r="Y7" s="293"/>
      <c r="Z7" s="293"/>
      <c r="AA7" s="305"/>
      <c r="AB7" s="293"/>
      <c r="AC7" s="293"/>
      <c r="AD7" s="293"/>
      <c r="AE7" s="306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306"/>
      <c r="AQ7" s="293"/>
      <c r="AR7" s="293"/>
      <c r="AS7" s="293"/>
      <c r="AT7" s="293"/>
      <c r="AU7" s="306"/>
      <c r="AV7" s="293"/>
      <c r="AW7" s="293"/>
      <c r="AX7" s="305"/>
      <c r="AY7" s="305"/>
      <c r="AZ7" s="306"/>
      <c r="BA7" s="305"/>
      <c r="BB7" s="307"/>
      <c r="BC7" s="732"/>
      <c r="BD7" s="308"/>
      <c r="BE7" s="308"/>
      <c r="BF7" s="309"/>
      <c r="BG7" s="309"/>
      <c r="BH7" s="310"/>
      <c r="BI7" s="310"/>
      <c r="BJ7" s="732"/>
      <c r="BK7" s="732"/>
      <c r="BL7" s="732"/>
      <c r="BM7" s="732"/>
      <c r="BN7" s="732"/>
      <c r="BO7" s="745"/>
      <c r="BP7" s="746"/>
      <c r="BQ7" s="728"/>
      <c r="BR7" s="724"/>
      <c r="BS7" s="301"/>
      <c r="BT7" s="724"/>
      <c r="BU7" s="286"/>
      <c r="BV7" s="285"/>
    </row>
    <row r="8" spans="1:74" ht="15">
      <c r="A8" s="311" t="s">
        <v>612</v>
      </c>
      <c r="B8" s="312">
        <v>7</v>
      </c>
      <c r="C8" s="312">
        <v>3</v>
      </c>
      <c r="D8" s="312">
        <v>6</v>
      </c>
      <c r="E8" s="312">
        <v>4</v>
      </c>
      <c r="F8" s="312">
        <f t="shared" ref="F8" si="0">B8+C8-D8-E8</f>
        <v>0</v>
      </c>
      <c r="G8" s="312">
        <v>51.55</v>
      </c>
      <c r="H8" s="312">
        <v>58.56</v>
      </c>
      <c r="I8" s="313">
        <v>152</v>
      </c>
      <c r="J8" s="314">
        <f t="shared" ref="J8" si="1">(D8+E8)*I8</f>
        <v>1520</v>
      </c>
      <c r="K8" s="315"/>
      <c r="L8" s="314">
        <v>2</v>
      </c>
      <c r="M8" s="314">
        <v>0</v>
      </c>
      <c r="N8" s="314">
        <f t="shared" ref="N8" si="2">M8+L8</f>
        <v>2</v>
      </c>
      <c r="O8" s="316">
        <v>106132.48</v>
      </c>
      <c r="P8" s="315">
        <f t="shared" ref="P8" si="3">ROUND((O8)*0.13,0)</f>
        <v>13797</v>
      </c>
      <c r="Q8" s="315">
        <f t="shared" ref="Q8" si="4">K8+O8+P8</f>
        <v>119929.48</v>
      </c>
      <c r="R8" s="315"/>
      <c r="S8" s="315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06"/>
      <c r="AQ8" s="317"/>
      <c r="AR8" s="313"/>
      <c r="AS8" s="313"/>
      <c r="AT8" s="306"/>
      <c r="AU8" s="306"/>
      <c r="AV8" s="317"/>
      <c r="AW8" s="317"/>
      <c r="AX8" s="317"/>
      <c r="AY8" s="318"/>
      <c r="AZ8" s="319"/>
      <c r="BA8" s="318"/>
      <c r="BB8" s="318"/>
      <c r="BC8" s="317"/>
      <c r="BD8" s="317"/>
      <c r="BE8" s="320"/>
      <c r="BF8" s="319"/>
      <c r="BG8" s="319"/>
      <c r="BH8" s="319"/>
      <c r="BI8" s="316"/>
      <c r="BJ8" s="319"/>
      <c r="BK8" s="313"/>
      <c r="BP8" s="317"/>
      <c r="BQ8" s="321"/>
      <c r="BR8" s="322"/>
      <c r="BS8" s="322"/>
      <c r="BT8" s="323"/>
      <c r="BU8" s="324"/>
      <c r="BV8" s="285"/>
    </row>
    <row r="9" spans="1:74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6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7"/>
      <c r="AD9" s="327"/>
      <c r="AE9" s="327"/>
      <c r="AF9" s="327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8"/>
      <c r="AR9" s="325"/>
      <c r="AS9" s="325"/>
      <c r="AT9" s="325"/>
      <c r="AU9" s="325"/>
      <c r="AV9" s="328"/>
      <c r="AW9" s="328"/>
      <c r="AX9" s="328"/>
      <c r="AY9" s="329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5"/>
      <c r="BP9" s="330"/>
      <c r="BR9" s="285"/>
      <c r="BS9" s="285"/>
      <c r="BT9" s="285"/>
      <c r="BU9" s="285"/>
      <c r="BV9" s="285"/>
    </row>
    <row r="10" spans="1:74" ht="2.2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7"/>
      <c r="AD10" s="327"/>
      <c r="AE10" s="327"/>
      <c r="AF10" s="327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8"/>
      <c r="AR10" s="325"/>
      <c r="AS10" s="325"/>
      <c r="AT10" s="325"/>
      <c r="AU10" s="325"/>
      <c r="AV10" s="328"/>
      <c r="AW10" s="328"/>
      <c r="AX10" s="328"/>
      <c r="AY10" s="329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5"/>
      <c r="BP10" s="330"/>
      <c r="BR10" s="285"/>
      <c r="BS10" s="285"/>
      <c r="BT10" s="285"/>
      <c r="BU10" s="285"/>
      <c r="BV10" s="285"/>
    </row>
    <row r="11" spans="1:74" hidden="1">
      <c r="A11" s="289"/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S11" s="289"/>
      <c r="BP11" s="285"/>
      <c r="BR11" s="285"/>
      <c r="BS11" s="285"/>
      <c r="BT11" s="285"/>
      <c r="BU11" s="285"/>
      <c r="BV11" s="285"/>
    </row>
    <row r="12" spans="1:74" ht="15" hidden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2"/>
      <c r="AP12" s="332"/>
      <c r="AQ12" s="332"/>
      <c r="AR12" s="331"/>
      <c r="AS12" s="331"/>
      <c r="AT12" s="332"/>
      <c r="AU12" s="332"/>
      <c r="AV12" s="332"/>
      <c r="AW12" s="333"/>
      <c r="AX12" s="333"/>
      <c r="AY12" s="334"/>
      <c r="AZ12" s="333"/>
      <c r="BA12" s="333"/>
      <c r="BB12" s="333"/>
      <c r="BC12" s="332"/>
      <c r="BD12" s="332"/>
      <c r="BE12" s="333"/>
      <c r="BF12" s="332"/>
      <c r="BG12" s="332"/>
      <c r="BH12" s="332"/>
      <c r="BI12" s="332"/>
      <c r="BJ12" s="333"/>
      <c r="BK12" s="332"/>
      <c r="BL12" s="332"/>
      <c r="BM12" s="332"/>
      <c r="BN12" s="332"/>
      <c r="BO12" s="332"/>
      <c r="BP12" s="335"/>
      <c r="BR12" s="285"/>
      <c r="BS12" s="285"/>
      <c r="BT12" s="285"/>
      <c r="BU12" s="285"/>
      <c r="BV12" s="285"/>
    </row>
    <row r="13" spans="1:74" ht="15">
      <c r="A13" s="331" t="s">
        <v>613</v>
      </c>
      <c r="B13" s="735"/>
      <c r="C13" s="735"/>
      <c r="D13" s="336"/>
      <c r="E13" s="336"/>
      <c r="F13" s="336"/>
      <c r="G13" s="336"/>
      <c r="H13" s="336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2"/>
      <c r="AP13" s="332"/>
      <c r="AQ13" s="332"/>
      <c r="AR13" s="331"/>
      <c r="AS13" s="331"/>
      <c r="AT13" s="332"/>
      <c r="AU13" s="332"/>
      <c r="AV13" s="332"/>
      <c r="AW13" s="332"/>
      <c r="AX13" s="736"/>
      <c r="AY13" s="736"/>
      <c r="AZ13" s="736"/>
      <c r="BA13" s="736"/>
      <c r="BB13" s="337"/>
      <c r="BC13" s="332"/>
      <c r="BD13" s="332"/>
      <c r="BE13" s="338"/>
      <c r="BF13" s="338"/>
      <c r="BG13" s="338"/>
      <c r="BH13" s="338"/>
      <c r="BI13" s="338"/>
      <c r="BJ13" s="339"/>
      <c r="BK13" s="332"/>
      <c r="BL13" s="332"/>
      <c r="BM13" s="332"/>
      <c r="BN13" s="332"/>
      <c r="BO13" s="332"/>
      <c r="BP13" s="332"/>
      <c r="BR13" s="285"/>
      <c r="BS13" s="285"/>
      <c r="BT13" s="285"/>
      <c r="BU13" s="285"/>
      <c r="BV13" s="285"/>
    </row>
    <row r="14" spans="1:74" ht="12.75" customHeight="1">
      <c r="A14" s="293" t="s">
        <v>598</v>
      </c>
      <c r="B14" s="726" t="s">
        <v>599</v>
      </c>
      <c r="C14" s="727"/>
      <c r="D14" s="737"/>
      <c r="E14" s="738"/>
      <c r="F14" s="295"/>
      <c r="G14" s="738" t="s">
        <v>600</v>
      </c>
      <c r="H14" s="738"/>
      <c r="I14" s="340" t="s">
        <v>605</v>
      </c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W14" s="739"/>
      <c r="X14" s="740"/>
      <c r="Y14" s="296"/>
      <c r="Z14" s="296"/>
      <c r="AA14" s="296"/>
      <c r="AB14" s="296"/>
      <c r="AC14" s="296"/>
      <c r="AD14" s="296"/>
      <c r="AE14" s="296"/>
      <c r="AF14" s="341"/>
      <c r="AG14" s="726"/>
      <c r="AH14" s="727"/>
      <c r="AI14" s="741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  <c r="AT14" s="742"/>
      <c r="AU14" s="742"/>
      <c r="AV14" s="743"/>
      <c r="AW14" s="728"/>
      <c r="AX14" s="729"/>
      <c r="AY14" s="729"/>
      <c r="AZ14" s="729"/>
      <c r="BA14" s="730"/>
      <c r="BB14" s="731"/>
      <c r="BC14" s="731"/>
      <c r="BD14" s="298"/>
      <c r="BE14" s="299"/>
      <c r="BF14" s="733"/>
      <c r="BG14" s="734"/>
      <c r="BH14" s="734"/>
      <c r="BI14" s="300"/>
      <c r="BJ14" s="731"/>
      <c r="BR14" s="724"/>
      <c r="BS14" s="301"/>
      <c r="BT14" s="724"/>
      <c r="BU14" s="285"/>
      <c r="BV14" s="285"/>
    </row>
    <row r="15" spans="1:74" ht="60" customHeight="1">
      <c r="A15" s="293"/>
      <c r="B15" s="293" t="s">
        <v>602</v>
      </c>
      <c r="C15" s="293" t="s">
        <v>603</v>
      </c>
      <c r="D15" s="293" t="s">
        <v>602</v>
      </c>
      <c r="E15" s="293" t="s">
        <v>603</v>
      </c>
      <c r="F15" s="293"/>
      <c r="G15" s="293" t="s">
        <v>602</v>
      </c>
      <c r="H15" s="293" t="s">
        <v>603</v>
      </c>
      <c r="I15" s="302" t="s">
        <v>605</v>
      </c>
      <c r="J15" s="303" t="s">
        <v>606</v>
      </c>
      <c r="K15" s="302"/>
      <c r="L15" s="302"/>
      <c r="M15" s="302" t="s">
        <v>614</v>
      </c>
      <c r="N15" s="302"/>
      <c r="O15" s="302" t="s">
        <v>615</v>
      </c>
      <c r="P15" s="302" t="s">
        <v>616</v>
      </c>
      <c r="Q15" s="302" t="s">
        <v>617</v>
      </c>
      <c r="R15" s="302"/>
      <c r="S15" s="302"/>
      <c r="T15" s="302"/>
      <c r="U15" s="303"/>
      <c r="V15" s="302"/>
      <c r="W15" s="302"/>
      <c r="X15" s="302"/>
      <c r="Y15" s="293"/>
      <c r="Z15" s="293"/>
      <c r="AA15" s="306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306"/>
      <c r="AQ15" s="293"/>
      <c r="AR15" s="293"/>
      <c r="AS15" s="293"/>
      <c r="AT15" s="293"/>
      <c r="AU15" s="306"/>
      <c r="AV15" s="293"/>
      <c r="AW15" s="293"/>
      <c r="AX15" s="306"/>
      <c r="AY15" s="305"/>
      <c r="AZ15" s="306"/>
      <c r="BA15" s="305"/>
      <c r="BB15" s="732"/>
      <c r="BC15" s="732"/>
      <c r="BD15" s="308"/>
      <c r="BE15" s="342"/>
      <c r="BF15" s="309"/>
      <c r="BG15" s="309"/>
      <c r="BH15" s="310"/>
      <c r="BI15" s="310"/>
      <c r="BJ15" s="732"/>
      <c r="BP15" s="343"/>
      <c r="BQ15" s="343"/>
      <c r="BR15" s="724"/>
      <c r="BS15" s="301"/>
      <c r="BT15" s="724"/>
      <c r="BU15" s="286"/>
      <c r="BV15" s="285"/>
    </row>
    <row r="16" spans="1:74" ht="15">
      <c r="A16" s="312" t="s">
        <v>618</v>
      </c>
      <c r="B16" s="312">
        <f>26-7</f>
        <v>19</v>
      </c>
      <c r="C16" s="312">
        <f>42-3</f>
        <v>39</v>
      </c>
      <c r="D16" s="344">
        <v>20</v>
      </c>
      <c r="E16" s="344">
        <f>29+1</f>
        <v>30</v>
      </c>
      <c r="F16" s="312"/>
      <c r="G16" s="312">
        <v>51.56</v>
      </c>
      <c r="H16" s="312">
        <v>58.56</v>
      </c>
      <c r="I16" s="313">
        <v>170</v>
      </c>
      <c r="J16" s="314">
        <f t="shared" ref="J16" si="5">(D16+E16)*I16</f>
        <v>8500</v>
      </c>
      <c r="K16" s="313"/>
      <c r="L16" s="315"/>
      <c r="M16" s="306">
        <v>40.1</v>
      </c>
      <c r="N16" s="315"/>
      <c r="O16" s="315">
        <f t="shared" ref="O16" si="6">ROUND((D16*G16+E16*H16)*I16,2)</f>
        <v>473960</v>
      </c>
      <c r="P16" s="315">
        <f>ROUND(O16*M16%,0)</f>
        <v>190058</v>
      </c>
      <c r="Q16" s="315">
        <f t="shared" ref="Q16" si="7">O16+P16</f>
        <v>664018</v>
      </c>
      <c r="R16" s="315"/>
      <c r="S16" s="345"/>
      <c r="T16" s="315"/>
      <c r="U16" s="315"/>
      <c r="V16" s="345"/>
      <c r="W16" s="315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06"/>
      <c r="AQ16" s="317"/>
      <c r="AR16" s="313"/>
      <c r="AS16" s="313"/>
      <c r="AT16" s="306"/>
      <c r="AU16" s="306"/>
      <c r="AV16" s="317"/>
      <c r="AW16" s="317"/>
      <c r="AX16" s="317"/>
      <c r="AY16" s="318"/>
      <c r="AZ16" s="319"/>
      <c r="BA16" s="318"/>
      <c r="BB16" s="318"/>
      <c r="BC16" s="317"/>
      <c r="BD16" s="317"/>
      <c r="BE16" s="306"/>
      <c r="BF16" s="317"/>
      <c r="BG16" s="317"/>
      <c r="BH16" s="319"/>
      <c r="BI16" s="316"/>
      <c r="BJ16" s="319"/>
      <c r="BK16" s="313"/>
      <c r="BP16" s="346"/>
      <c r="BQ16" s="346"/>
      <c r="BR16" s="322"/>
      <c r="BS16" s="322"/>
      <c r="BT16" s="323"/>
      <c r="BU16" s="324"/>
      <c r="BV16" s="324"/>
    </row>
    <row r="17" spans="1:72">
      <c r="E17" s="347"/>
    </row>
    <row r="18" spans="1:72">
      <c r="A18" s="284" t="s">
        <v>619</v>
      </c>
      <c r="B18" s="289"/>
      <c r="C18" s="289"/>
      <c r="J18" s="725" t="s">
        <v>620</v>
      </c>
      <c r="K18" s="725"/>
    </row>
    <row r="19" spans="1:72" ht="44.25" customHeight="1">
      <c r="A19" s="293"/>
      <c r="B19" s="726" t="s">
        <v>599</v>
      </c>
      <c r="C19" s="727"/>
      <c r="D19" s="726" t="s">
        <v>621</v>
      </c>
      <c r="E19" s="727"/>
      <c r="F19" s="305"/>
      <c r="G19" s="305" t="s">
        <v>622</v>
      </c>
      <c r="H19" s="302" t="s">
        <v>605</v>
      </c>
      <c r="I19" s="303" t="s">
        <v>606</v>
      </c>
      <c r="J19" s="313" t="s">
        <v>623</v>
      </c>
      <c r="K19" s="313" t="s">
        <v>441</v>
      </c>
      <c r="L19" s="315"/>
      <c r="M19" s="315"/>
      <c r="N19" s="315"/>
      <c r="O19" s="302" t="s">
        <v>624</v>
      </c>
      <c r="P19" s="302" t="s">
        <v>616</v>
      </c>
      <c r="Q19" s="302" t="s">
        <v>625</v>
      </c>
      <c r="R19" s="348"/>
      <c r="S19" s="345"/>
      <c r="T19" s="315"/>
      <c r="U19" s="315"/>
      <c r="V19" s="345"/>
      <c r="W19" s="315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06"/>
      <c r="AQ19" s="317"/>
      <c r="AR19" s="313"/>
      <c r="AS19" s="313"/>
      <c r="AT19" s="306"/>
      <c r="AU19" s="306"/>
      <c r="AV19" s="317"/>
      <c r="AW19" s="317"/>
      <c r="AX19" s="317"/>
      <c r="AY19" s="318"/>
      <c r="AZ19" s="319"/>
      <c r="BA19" s="318"/>
      <c r="BB19" s="318"/>
      <c r="BC19" s="317"/>
      <c r="BD19" s="317"/>
      <c r="BE19" s="306"/>
      <c r="BF19" s="317"/>
      <c r="BG19" s="317"/>
      <c r="BH19" s="319"/>
      <c r="BI19" s="316"/>
      <c r="BJ19" s="319"/>
      <c r="BK19" s="313"/>
      <c r="BP19" s="346"/>
      <c r="BQ19" s="346"/>
      <c r="BR19" s="346"/>
      <c r="BS19" s="346"/>
    </row>
    <row r="20" spans="1:72" ht="27" customHeight="1">
      <c r="A20" s="293"/>
      <c r="B20" s="349">
        <v>0.85</v>
      </c>
      <c r="C20" s="349"/>
      <c r="D20" s="349">
        <v>0.85</v>
      </c>
      <c r="E20" s="349"/>
      <c r="K20" s="350" t="s">
        <v>626</v>
      </c>
      <c r="L20" s="306"/>
      <c r="M20" s="306"/>
      <c r="N20" s="306"/>
      <c r="O20" s="310" t="s">
        <v>627</v>
      </c>
      <c r="P20" s="350" t="s">
        <v>626</v>
      </c>
      <c r="BR20" s="285"/>
      <c r="BS20" s="285"/>
      <c r="BT20" s="285"/>
    </row>
    <row r="21" spans="1:72" ht="15">
      <c r="A21" s="310" t="s">
        <v>628</v>
      </c>
      <c r="B21" s="351">
        <v>13</v>
      </c>
      <c r="C21" s="312">
        <v>15</v>
      </c>
      <c r="D21" s="351">
        <v>13</v>
      </c>
      <c r="E21" s="312">
        <v>15</v>
      </c>
      <c r="F21" s="312">
        <f>B21+C21-D21-E21</f>
        <v>0</v>
      </c>
      <c r="G21" s="312">
        <v>220</v>
      </c>
      <c r="H21" s="312">
        <v>180</v>
      </c>
      <c r="I21" s="313">
        <f>D21*H21</f>
        <v>2340</v>
      </c>
      <c r="J21" s="315">
        <v>181610</v>
      </c>
      <c r="K21" s="315">
        <f>O21-J21</f>
        <v>333190</v>
      </c>
      <c r="L21" s="315"/>
      <c r="M21" s="315"/>
      <c r="N21" s="315"/>
      <c r="O21" s="315">
        <f>ROUND(D21*G21*H21,2)</f>
        <v>514800</v>
      </c>
      <c r="P21" s="315">
        <v>206435</v>
      </c>
      <c r="Q21" s="315">
        <f>P21+O21</f>
        <v>721235</v>
      </c>
      <c r="R21" s="315"/>
      <c r="S21" s="315">
        <f>R21-O21</f>
        <v>-514800</v>
      </c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293">
        <v>72.56</v>
      </c>
      <c r="AH21" s="293">
        <v>82.4</v>
      </c>
      <c r="AI21" s="313">
        <f>(B21*T21*AG21+C21*T21*AH21)</f>
        <v>0</v>
      </c>
      <c r="AJ21" s="313">
        <f>(B21*U21*AG21+C21*U21*AH21)</f>
        <v>0</v>
      </c>
      <c r="AK21" s="313">
        <f>(B21*V21*AG21+C21*V21*AH21)</f>
        <v>0</v>
      </c>
      <c r="AL21" s="313">
        <f>(B21*W21*AG21+C21*W21*AH21)</f>
        <v>0</v>
      </c>
      <c r="AM21" s="313">
        <f>(B21*X21*AG21+C21*X21*AH21)</f>
        <v>0</v>
      </c>
      <c r="AN21" s="313">
        <f>(B21*Y21*AG21+C21*Y21*AH21)</f>
        <v>0</v>
      </c>
      <c r="AO21" s="313">
        <f>(B21*Z21*AG21+C21*Z21*AH21)</f>
        <v>0</v>
      </c>
      <c r="AP21" s="306">
        <f>B21*AA21*AG21+C21*AA21*AH21</f>
        <v>0</v>
      </c>
      <c r="AQ21" s="317">
        <f>(B21*AB21*AG21+C21*AB21*AH21)</f>
        <v>0</v>
      </c>
      <c r="AR21" s="313" t="e">
        <f>B21*#REF!*AG21+C21*#REF!*AH21</f>
        <v>#REF!</v>
      </c>
      <c r="AS21" s="313">
        <f>B21*AC21*AG21+C21*AC21*AH21</f>
        <v>0</v>
      </c>
      <c r="AT21" s="306">
        <f>B21*AD21*AG21+C21*AD21*AH21</f>
        <v>0</v>
      </c>
      <c r="AU21" s="306">
        <f>B21*AE21*AG21+AH21*AE21*C21</f>
        <v>0</v>
      </c>
      <c r="AV21" s="317">
        <f>B21*AF21*AG21+C21*AF21*AH21</f>
        <v>0</v>
      </c>
      <c r="AW21" s="317"/>
      <c r="AX21" s="317"/>
      <c r="AY21" s="318">
        <f>AI21+AJ21+AK21+AL21+AM21</f>
        <v>0</v>
      </c>
      <c r="AZ21" s="319">
        <f>AS21</f>
        <v>0</v>
      </c>
      <c r="BA21" s="318">
        <f>AN21+AO21+AP21+AQ21</f>
        <v>0</v>
      </c>
      <c r="BB21" s="318">
        <f>AI21+AJ21+AK21+AL21+AM21+AN21+AO21+AP21+AQ21</f>
        <v>0</v>
      </c>
      <c r="BC21" s="317">
        <f>AW21+AX21+AZ21+BA21</f>
        <v>0</v>
      </c>
      <c r="BD21" s="317"/>
      <c r="BE21" s="320">
        <v>13</v>
      </c>
      <c r="BF21" s="319">
        <f>ROUND(AY21*BE21/100,0)</f>
        <v>0</v>
      </c>
      <c r="BG21" s="319">
        <f>ROUND(BA21*BE21/100,0)</f>
        <v>0</v>
      </c>
      <c r="BH21" s="319">
        <f>BG21+BF21</f>
        <v>0</v>
      </c>
      <c r="BI21" s="316">
        <f>BH21+BB21</f>
        <v>0</v>
      </c>
      <c r="BJ21" s="319"/>
      <c r="BK21" s="293"/>
      <c r="BP21" s="317"/>
      <c r="BQ21" s="321"/>
      <c r="BR21" s="352"/>
      <c r="BS21" s="352"/>
      <c r="BT21" s="352"/>
    </row>
    <row r="22" spans="1:72" ht="15">
      <c r="A22" s="286" t="s">
        <v>238</v>
      </c>
      <c r="B22" s="353"/>
      <c r="C22" s="354"/>
      <c r="D22" s="353"/>
      <c r="E22" s="354"/>
      <c r="F22" s="354"/>
      <c r="G22" s="354"/>
      <c r="H22" s="354"/>
      <c r="I22" s="327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5"/>
      <c r="AH22" s="325"/>
      <c r="AI22" s="327"/>
      <c r="AJ22" s="327"/>
      <c r="AK22" s="327"/>
      <c r="AL22" s="327"/>
      <c r="AM22" s="327"/>
      <c r="AN22" s="327"/>
      <c r="AO22" s="327"/>
      <c r="AP22" s="285"/>
      <c r="AQ22" s="352"/>
      <c r="AR22" s="327"/>
      <c r="AS22" s="327"/>
      <c r="AT22" s="285"/>
      <c r="AU22" s="285"/>
      <c r="AV22" s="352"/>
      <c r="AW22" s="352"/>
      <c r="AX22" s="352"/>
      <c r="AY22" s="356"/>
      <c r="AZ22" s="323"/>
      <c r="BA22" s="356"/>
      <c r="BB22" s="356"/>
      <c r="BC22" s="352"/>
      <c r="BD22" s="352"/>
      <c r="BE22" s="357"/>
      <c r="BF22" s="323"/>
      <c r="BG22" s="323"/>
      <c r="BH22" s="323"/>
      <c r="BI22" s="324"/>
      <c r="BJ22" s="323"/>
      <c r="BK22" s="325"/>
      <c r="BP22" s="352"/>
      <c r="BQ22" s="352"/>
      <c r="BR22" s="352"/>
      <c r="BS22" s="352"/>
      <c r="BT22" s="352"/>
    </row>
    <row r="23" spans="1:72">
      <c r="L23" s="358"/>
      <c r="M23" s="358"/>
      <c r="N23" s="358"/>
    </row>
  </sheetData>
  <mergeCells count="40">
    <mergeCell ref="BK6:BK7"/>
    <mergeCell ref="AX5:BA5"/>
    <mergeCell ref="B6:C6"/>
    <mergeCell ref="D6:E6"/>
    <mergeCell ref="G6:H6"/>
    <mergeCell ref="L6:N6"/>
    <mergeCell ref="P6:Q6"/>
    <mergeCell ref="T6:AF6"/>
    <mergeCell ref="AG6:AH6"/>
    <mergeCell ref="AI6:AV6"/>
    <mergeCell ref="AW6:BA6"/>
    <mergeCell ref="BC6:BC7"/>
    <mergeCell ref="BF6:BH6"/>
    <mergeCell ref="BJ6:BJ7"/>
    <mergeCell ref="BR6:BR7"/>
    <mergeCell ref="BT6:BT7"/>
    <mergeCell ref="B13:C13"/>
    <mergeCell ref="AX13:BA13"/>
    <mergeCell ref="B14:C14"/>
    <mergeCell ref="D14:E14"/>
    <mergeCell ref="G14:H14"/>
    <mergeCell ref="W14:X14"/>
    <mergeCell ref="AG14:AH14"/>
    <mergeCell ref="AI14:AV14"/>
    <mergeCell ref="BL6:BL7"/>
    <mergeCell ref="BM6:BM7"/>
    <mergeCell ref="BN6:BN7"/>
    <mergeCell ref="BO6:BO7"/>
    <mergeCell ref="BP6:BP7"/>
    <mergeCell ref="BQ6:BQ7"/>
    <mergeCell ref="BT14:BT15"/>
    <mergeCell ref="J18:K18"/>
    <mergeCell ref="B19:C19"/>
    <mergeCell ref="D19:E19"/>
    <mergeCell ref="AW14:BA14"/>
    <mergeCell ref="BB14:BB15"/>
    <mergeCell ref="BC14:BC15"/>
    <mergeCell ref="BF14:BH14"/>
    <mergeCell ref="BJ14:BJ15"/>
    <mergeCell ref="BR14:BR15"/>
  </mergeCells>
  <pageMargins left="0.11811023622047245" right="0.11811023622047245" top="0.15748031496062992" bottom="0.15748031496062992" header="0" footer="0"/>
  <pageSetup paperSize="9" scale="88" orientation="landscape" r:id="rId1"/>
  <headerFooter alignWithMargins="0"/>
  <colBreaks count="1" manualBreakCount="1">
    <brk id="6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45"/>
  <sheetViews>
    <sheetView view="pageBreakPreview" zoomScale="70" zoomScaleSheetLayoutView="70" workbookViewId="0">
      <selection activeCell="A2" sqref="A2:G15"/>
    </sheetView>
  </sheetViews>
  <sheetFormatPr defaultRowHeight="15"/>
  <cols>
    <col min="1" max="1" width="10.7109375" customWidth="1"/>
    <col min="2" max="2" width="23.85546875" customWidth="1"/>
    <col min="3" max="3" width="17.7109375" customWidth="1"/>
    <col min="4" max="4" width="19" customWidth="1"/>
    <col min="5" max="5" width="17.85546875" customWidth="1"/>
    <col min="6" max="6" width="19" customWidth="1"/>
    <col min="8" max="8" width="11.42578125" customWidth="1"/>
  </cols>
  <sheetData>
    <row r="2" spans="1:9" ht="18.75">
      <c r="A2" s="694" t="s">
        <v>630</v>
      </c>
      <c r="B2" s="694"/>
      <c r="C2" s="694"/>
      <c r="D2" s="694"/>
      <c r="E2" s="694"/>
      <c r="F2" s="694"/>
      <c r="G2" s="694"/>
      <c r="H2" s="167"/>
      <c r="I2" s="167"/>
    </row>
    <row r="4" spans="1:9">
      <c r="G4" s="73"/>
    </row>
    <row r="5" spans="1:9" ht="18.75">
      <c r="A5" s="252" t="s">
        <v>631</v>
      </c>
      <c r="B5" s="167"/>
      <c r="C5" s="167"/>
      <c r="D5" s="167"/>
      <c r="E5" s="167"/>
      <c r="F5" s="167"/>
    </row>
    <row r="7" spans="1:9" ht="35.25" customHeight="1">
      <c r="A7" s="167" t="s">
        <v>439</v>
      </c>
      <c r="B7" s="167"/>
      <c r="C7" s="706" t="s">
        <v>386</v>
      </c>
      <c r="D7" s="706"/>
      <c r="E7" s="168"/>
      <c r="F7" s="168"/>
    </row>
    <row r="8" spans="1:9" ht="46.5" customHeight="1">
      <c r="A8" s="251" t="s">
        <v>230</v>
      </c>
      <c r="B8" s="167"/>
      <c r="C8" s="707" t="s">
        <v>444</v>
      </c>
      <c r="D8" s="707"/>
      <c r="E8" s="707"/>
      <c r="F8" s="707"/>
    </row>
    <row r="9" spans="1:9" ht="32.25" customHeight="1">
      <c r="A9" s="718" t="s">
        <v>231</v>
      </c>
      <c r="B9" s="718"/>
      <c r="C9" s="707" t="s">
        <v>441</v>
      </c>
      <c r="D9" s="707"/>
      <c r="E9" s="178"/>
      <c r="F9" s="178"/>
    </row>
    <row r="11" spans="1:9" ht="30">
      <c r="A11" s="238" t="s">
        <v>232</v>
      </c>
      <c r="B11" s="238" t="s">
        <v>241</v>
      </c>
      <c r="C11" s="238" t="s">
        <v>295</v>
      </c>
      <c r="D11" s="238" t="s">
        <v>296</v>
      </c>
      <c r="E11" s="230" t="s">
        <v>245</v>
      </c>
      <c r="F11" s="235"/>
    </row>
    <row r="12" spans="1:9">
      <c r="A12" s="238">
        <v>1</v>
      </c>
      <c r="B12" s="238">
        <v>2</v>
      </c>
      <c r="C12" s="238">
        <v>3</v>
      </c>
      <c r="D12" s="238">
        <v>5</v>
      </c>
      <c r="E12" s="231">
        <v>6</v>
      </c>
      <c r="F12" s="234"/>
    </row>
    <row r="13" spans="1:9" ht="38.25">
      <c r="A13" s="238">
        <v>1</v>
      </c>
      <c r="B13" s="233" t="s">
        <v>522</v>
      </c>
      <c r="C13" s="238">
        <v>1</v>
      </c>
      <c r="D13" s="238">
        <f>500000-23890-30000-174037.33-17739.83</f>
        <v>254332.84000000003</v>
      </c>
      <c r="E13" s="40">
        <f>ROUND(D13*C13,2)</f>
        <v>254332.84</v>
      </c>
      <c r="F13" s="262"/>
    </row>
    <row r="14" spans="1:9" ht="51">
      <c r="A14" s="396">
        <v>2</v>
      </c>
      <c r="B14" s="395" t="s">
        <v>677</v>
      </c>
      <c r="C14" s="396">
        <v>1</v>
      </c>
      <c r="D14" s="396">
        <f>1103321-99465</f>
        <v>1003856</v>
      </c>
      <c r="E14" s="40">
        <f>D14*C14</f>
        <v>1003856</v>
      </c>
      <c r="F14" s="262"/>
    </row>
    <row r="15" spans="1:9">
      <c r="A15" s="238"/>
      <c r="B15" s="258" t="s">
        <v>290</v>
      </c>
      <c r="C15" s="238"/>
      <c r="D15" s="238"/>
      <c r="E15" s="40">
        <f>SUM(E13:E14)</f>
        <v>1258188.8400000001</v>
      </c>
      <c r="F15" s="262"/>
    </row>
    <row r="16" spans="1:9" ht="15.75" customHeight="1"/>
    <row r="17" spans="1:6" ht="35.25" customHeight="1">
      <c r="A17" s="167" t="s">
        <v>439</v>
      </c>
      <c r="B17" s="167"/>
      <c r="C17" s="706" t="s">
        <v>399</v>
      </c>
      <c r="D17" s="706"/>
      <c r="E17" s="168"/>
      <c r="F17" s="168"/>
    </row>
    <row r="18" spans="1:6" ht="46.5" customHeight="1">
      <c r="A18" s="251" t="s">
        <v>230</v>
      </c>
      <c r="B18" s="167"/>
      <c r="C18" s="707" t="s">
        <v>444</v>
      </c>
      <c r="D18" s="707"/>
      <c r="E18" s="707"/>
      <c r="F18" s="707"/>
    </row>
    <row r="19" spans="1:6" ht="32.25" customHeight="1">
      <c r="A19" s="718" t="s">
        <v>231</v>
      </c>
      <c r="B19" s="718"/>
      <c r="C19" s="707" t="s">
        <v>441</v>
      </c>
      <c r="D19" s="707"/>
      <c r="E19" s="178"/>
      <c r="F19" s="178"/>
    </row>
    <row r="21" spans="1:6" ht="30">
      <c r="A21" s="238" t="s">
        <v>232</v>
      </c>
      <c r="B21" s="238" t="s">
        <v>241</v>
      </c>
      <c r="C21" s="238" t="s">
        <v>295</v>
      </c>
      <c r="D21" s="238" t="s">
        <v>296</v>
      </c>
      <c r="E21" s="230" t="s">
        <v>245</v>
      </c>
      <c r="F21" s="235"/>
    </row>
    <row r="22" spans="1:6">
      <c r="A22" s="238">
        <v>1</v>
      </c>
      <c r="B22" s="238">
        <v>2</v>
      </c>
      <c r="C22" s="238">
        <v>3</v>
      </c>
      <c r="D22" s="238">
        <v>5</v>
      </c>
      <c r="E22" s="231">
        <v>6</v>
      </c>
      <c r="F22" s="234"/>
    </row>
    <row r="23" spans="1:6" ht="51">
      <c r="A23" s="238">
        <v>1</v>
      </c>
      <c r="B23" s="233" t="s">
        <v>523</v>
      </c>
      <c r="C23" s="238">
        <v>1</v>
      </c>
      <c r="D23" s="238">
        <f>210095-126401</f>
        <v>83694</v>
      </c>
      <c r="E23" s="40">
        <f>ROUND(D23*C23,0)</f>
        <v>83694</v>
      </c>
      <c r="F23" s="262"/>
    </row>
    <row r="24" spans="1:6">
      <c r="A24" s="238"/>
      <c r="B24" s="258" t="s">
        <v>290</v>
      </c>
      <c r="C24" s="238"/>
      <c r="D24" s="238"/>
      <c r="E24" s="40">
        <f>E23</f>
        <v>83694</v>
      </c>
      <c r="F24" s="262"/>
    </row>
    <row r="25" spans="1:6" ht="18.75">
      <c r="A25" s="252"/>
      <c r="B25" s="167"/>
      <c r="C25" s="167"/>
      <c r="D25" s="167"/>
    </row>
    <row r="26" spans="1:6">
      <c r="A26" s="398" t="s">
        <v>673</v>
      </c>
    </row>
    <row r="27" spans="1:6" ht="35.25" customHeight="1">
      <c r="A27" s="167" t="s">
        <v>439</v>
      </c>
      <c r="B27" s="167"/>
      <c r="C27" s="706" t="s">
        <v>668</v>
      </c>
      <c r="D27" s="706"/>
      <c r="E27" s="168"/>
      <c r="F27" s="168"/>
    </row>
    <row r="28" spans="1:6" ht="46.5" customHeight="1">
      <c r="A28" s="251" t="s">
        <v>230</v>
      </c>
      <c r="B28" s="167"/>
      <c r="C28" s="707" t="s">
        <v>444</v>
      </c>
      <c r="D28" s="707"/>
      <c r="E28" s="707"/>
      <c r="F28" s="707"/>
    </row>
    <row r="29" spans="1:6" ht="42.75" customHeight="1">
      <c r="A29" s="718" t="s">
        <v>231</v>
      </c>
      <c r="B29" s="718"/>
      <c r="C29" s="707" t="s">
        <v>417</v>
      </c>
      <c r="D29" s="707"/>
      <c r="E29" s="178"/>
      <c r="F29" s="178"/>
    </row>
    <row r="31" spans="1:6" ht="30">
      <c r="A31" s="387" t="s">
        <v>232</v>
      </c>
      <c r="B31" s="387" t="s">
        <v>241</v>
      </c>
      <c r="C31" s="387" t="s">
        <v>295</v>
      </c>
      <c r="D31" s="387" t="s">
        <v>296</v>
      </c>
      <c r="E31" s="385" t="s">
        <v>245</v>
      </c>
    </row>
    <row r="32" spans="1:6">
      <c r="A32" s="387">
        <v>1</v>
      </c>
      <c r="B32" s="387">
        <v>2</v>
      </c>
      <c r="C32" s="387">
        <v>3</v>
      </c>
      <c r="D32" s="387">
        <v>5</v>
      </c>
      <c r="E32" s="386">
        <v>6</v>
      </c>
    </row>
    <row r="33" spans="1:6" ht="114.75">
      <c r="A33" s="387">
        <v>1</v>
      </c>
      <c r="B33" s="395" t="s">
        <v>676</v>
      </c>
      <c r="C33" s="387">
        <v>1</v>
      </c>
      <c r="D33" s="387">
        <v>238900</v>
      </c>
      <c r="E33" s="40">
        <f>ROUND(D33*C33,0)</f>
        <v>238900</v>
      </c>
    </row>
    <row r="34" spans="1:6">
      <c r="A34" s="387"/>
      <c r="B34" s="258" t="s">
        <v>290</v>
      </c>
      <c r="C34" s="387"/>
      <c r="D34" s="387"/>
      <c r="E34" s="40">
        <f>E33</f>
        <v>238900</v>
      </c>
    </row>
    <row r="38" spans="1:6" ht="35.25" customHeight="1">
      <c r="A38" s="167" t="s">
        <v>439</v>
      </c>
      <c r="B38" s="167"/>
      <c r="C38" s="706" t="s">
        <v>670</v>
      </c>
      <c r="D38" s="706"/>
      <c r="E38" s="168"/>
      <c r="F38" s="168"/>
    </row>
    <row r="39" spans="1:6" ht="46.5" customHeight="1">
      <c r="A39" s="251" t="s">
        <v>230</v>
      </c>
      <c r="B39" s="167"/>
      <c r="C39" s="707" t="s">
        <v>444</v>
      </c>
      <c r="D39" s="707"/>
      <c r="E39" s="707"/>
      <c r="F39" s="707"/>
    </row>
    <row r="40" spans="1:6" ht="42.75" customHeight="1">
      <c r="A40" s="718" t="s">
        <v>231</v>
      </c>
      <c r="B40" s="718"/>
      <c r="C40" s="707" t="s">
        <v>675</v>
      </c>
      <c r="D40" s="707"/>
      <c r="E40" s="178"/>
      <c r="F40" s="178"/>
    </row>
    <row r="42" spans="1:6" ht="30">
      <c r="A42" s="387" t="s">
        <v>232</v>
      </c>
      <c r="B42" s="387" t="s">
        <v>241</v>
      </c>
      <c r="C42" s="387" t="s">
        <v>295</v>
      </c>
      <c r="D42" s="387" t="s">
        <v>296</v>
      </c>
      <c r="E42" s="385" t="s">
        <v>245</v>
      </c>
    </row>
    <row r="43" spans="1:6">
      <c r="A43" s="387">
        <v>1</v>
      </c>
      <c r="B43" s="387">
        <v>2</v>
      </c>
      <c r="C43" s="387">
        <v>3</v>
      </c>
      <c r="D43" s="387">
        <v>5</v>
      </c>
      <c r="E43" s="386">
        <v>6</v>
      </c>
    </row>
    <row r="44" spans="1:6" ht="102">
      <c r="A44" s="387">
        <v>1</v>
      </c>
      <c r="B44" s="395" t="s">
        <v>674</v>
      </c>
      <c r="C44" s="387">
        <v>1</v>
      </c>
      <c r="D44" s="387">
        <v>23890</v>
      </c>
      <c r="E44" s="40">
        <f>ROUND(D44*C44,0)</f>
        <v>23890</v>
      </c>
    </row>
    <row r="45" spans="1:6">
      <c r="A45" s="387"/>
      <c r="B45" s="258" t="s">
        <v>290</v>
      </c>
      <c r="C45" s="387"/>
      <c r="D45" s="387"/>
      <c r="E45" s="40">
        <f>E44</f>
        <v>23890</v>
      </c>
    </row>
  </sheetData>
  <mergeCells count="17">
    <mergeCell ref="C39:F39"/>
    <mergeCell ref="A40:B40"/>
    <mergeCell ref="C40:D40"/>
    <mergeCell ref="C27:D27"/>
    <mergeCell ref="C28:F28"/>
    <mergeCell ref="A29:B29"/>
    <mergeCell ref="C29:D29"/>
    <mergeCell ref="C38:D38"/>
    <mergeCell ref="C18:F18"/>
    <mergeCell ref="A19:B19"/>
    <mergeCell ref="C19:D19"/>
    <mergeCell ref="A2:G2"/>
    <mergeCell ref="C7:D7"/>
    <mergeCell ref="C8:F8"/>
    <mergeCell ref="A9:B9"/>
    <mergeCell ref="C9:D9"/>
    <mergeCell ref="C17:D17"/>
  </mergeCells>
  <pageMargins left="0.7" right="0.7" top="0.75" bottom="0.75" header="0.3" footer="0.3"/>
  <pageSetup paperSize="9" scale="55" orientation="portrait" r:id="rId1"/>
  <rowBreaks count="1" manualBreakCount="1">
    <brk id="4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topLeftCell="A7" zoomScale="85" zoomScaleNormal="100" zoomScaleSheetLayoutView="85" workbookViewId="0">
      <selection activeCell="A17" sqref="A17:XFD27"/>
    </sheetView>
  </sheetViews>
  <sheetFormatPr defaultRowHeight="15"/>
  <cols>
    <col min="1" max="1" width="12.5703125" customWidth="1"/>
    <col min="2" max="2" width="24" customWidth="1"/>
    <col min="3" max="3" width="13.140625" customWidth="1"/>
    <col min="4" max="4" width="23.28515625" customWidth="1"/>
    <col min="5" max="5" width="20" customWidth="1"/>
    <col min="8" max="8" width="7.28515625" customWidth="1"/>
    <col min="9" max="9" width="9.140625" customWidth="1"/>
    <col min="10" max="10" width="0.140625" customWidth="1"/>
    <col min="11" max="11" width="9.140625" hidden="1" customWidth="1"/>
  </cols>
  <sheetData>
    <row r="1" spans="1:9" ht="18.75">
      <c r="A1" s="694" t="s">
        <v>683</v>
      </c>
      <c r="B1" s="694"/>
      <c r="C1" s="694"/>
      <c r="D1" s="694"/>
      <c r="E1" s="694"/>
      <c r="F1" s="694"/>
      <c r="G1" s="694"/>
      <c r="H1" s="167"/>
      <c r="I1" s="167"/>
    </row>
    <row r="3" spans="1:9">
      <c r="G3" s="73"/>
    </row>
    <row r="4" spans="1:9" ht="18.75">
      <c r="A4" s="252" t="s">
        <v>684</v>
      </c>
      <c r="B4" s="167"/>
      <c r="C4" s="167"/>
      <c r="D4" s="167"/>
      <c r="E4" s="167"/>
      <c r="F4" s="167"/>
    </row>
    <row r="6" spans="1:9" ht="35.25" customHeight="1">
      <c r="A6" s="167" t="s">
        <v>439</v>
      </c>
      <c r="B6" s="167"/>
      <c r="C6" s="706" t="s">
        <v>680</v>
      </c>
      <c r="D6" s="706"/>
      <c r="E6" s="168"/>
      <c r="F6" s="168"/>
    </row>
    <row r="7" spans="1:9" ht="69" customHeight="1">
      <c r="A7" s="251" t="s">
        <v>230</v>
      </c>
      <c r="B7" s="167"/>
      <c r="C7" s="707" t="s">
        <v>444</v>
      </c>
      <c r="D7" s="707"/>
      <c r="E7" s="707"/>
      <c r="F7" s="707"/>
    </row>
    <row r="8" spans="1:9" ht="32.25" customHeight="1">
      <c r="A8" s="718" t="s">
        <v>231</v>
      </c>
      <c r="B8" s="718"/>
      <c r="C8" s="707" t="s">
        <v>417</v>
      </c>
      <c r="D8" s="707"/>
      <c r="E8" s="178"/>
      <c r="F8" s="178"/>
    </row>
    <row r="10" spans="1:9" ht="30">
      <c r="A10" s="405" t="s">
        <v>232</v>
      </c>
      <c r="B10" s="405" t="s">
        <v>241</v>
      </c>
      <c r="C10" s="405" t="s">
        <v>686</v>
      </c>
      <c r="D10" s="405" t="s">
        <v>687</v>
      </c>
      <c r="E10" s="418" t="s">
        <v>245</v>
      </c>
      <c r="F10" s="401"/>
    </row>
    <row r="11" spans="1:9">
      <c r="A11" s="404">
        <v>1</v>
      </c>
      <c r="B11" s="404">
        <v>2</v>
      </c>
      <c r="C11" s="404">
        <v>3</v>
      </c>
      <c r="D11" s="404">
        <v>5</v>
      </c>
      <c r="E11" s="403">
        <v>6</v>
      </c>
      <c r="F11" s="399"/>
    </row>
    <row r="12" spans="1:9" ht="63.75">
      <c r="A12" s="404">
        <v>1</v>
      </c>
      <c r="B12" s="400" t="s">
        <v>685</v>
      </c>
      <c r="C12" s="404">
        <v>6</v>
      </c>
      <c r="D12" s="404">
        <v>20</v>
      </c>
      <c r="E12" s="40">
        <f>ROUND(D12*C12,0)</f>
        <v>120</v>
      </c>
      <c r="F12" s="262"/>
    </row>
    <row r="13" spans="1:9">
      <c r="A13" s="404"/>
      <c r="B13" s="258" t="s">
        <v>290</v>
      </c>
      <c r="C13" s="404"/>
      <c r="D13" s="404"/>
      <c r="E13" s="417">
        <f>SUM(E12:E12)</f>
        <v>120</v>
      </c>
      <c r="F13" s="262"/>
    </row>
    <row r="17" spans="1:6" ht="18.75">
      <c r="A17" s="252" t="s">
        <v>691</v>
      </c>
      <c r="B17" s="167"/>
      <c r="C17" s="167"/>
      <c r="D17" s="167"/>
      <c r="E17" s="167"/>
      <c r="F17" s="167"/>
    </row>
    <row r="19" spans="1:6" ht="35.25" customHeight="1">
      <c r="A19" s="167" t="s">
        <v>439</v>
      </c>
      <c r="B19" s="167"/>
      <c r="C19" s="706" t="s">
        <v>689</v>
      </c>
      <c r="D19" s="706"/>
      <c r="E19" s="168"/>
      <c r="F19" s="168"/>
    </row>
    <row r="20" spans="1:6" ht="69" customHeight="1">
      <c r="A20" s="251" t="s">
        <v>230</v>
      </c>
      <c r="B20" s="167"/>
      <c r="C20" s="707" t="s">
        <v>444</v>
      </c>
      <c r="D20" s="707"/>
      <c r="E20" s="707"/>
      <c r="F20" s="707"/>
    </row>
    <row r="21" spans="1:6" ht="53.25" customHeight="1">
      <c r="A21" s="718" t="s">
        <v>231</v>
      </c>
      <c r="B21" s="718"/>
      <c r="C21" s="707" t="s">
        <v>692</v>
      </c>
      <c r="D21" s="707"/>
      <c r="E21" s="178"/>
      <c r="F21" s="178"/>
    </row>
    <row r="23" spans="1:6" ht="30">
      <c r="A23" s="411" t="s">
        <v>232</v>
      </c>
      <c r="B23" s="411" t="s">
        <v>241</v>
      </c>
      <c r="C23" s="411" t="s">
        <v>686</v>
      </c>
      <c r="D23" s="411" t="s">
        <v>687</v>
      </c>
      <c r="E23" s="418" t="s">
        <v>245</v>
      </c>
      <c r="F23" s="409"/>
    </row>
    <row r="24" spans="1:6">
      <c r="A24" s="410">
        <v>1</v>
      </c>
      <c r="B24" s="410">
        <v>2</v>
      </c>
      <c r="C24" s="410">
        <v>3</v>
      </c>
      <c r="D24" s="410">
        <v>5</v>
      </c>
      <c r="E24" s="407">
        <v>6</v>
      </c>
      <c r="F24" s="408"/>
    </row>
    <row r="25" spans="1:6" ht="63.75">
      <c r="A25" s="410">
        <v>1</v>
      </c>
      <c r="B25" s="422" t="s">
        <v>685</v>
      </c>
      <c r="C25" s="410">
        <v>6</v>
      </c>
      <c r="D25" s="410">
        <v>90</v>
      </c>
      <c r="E25" s="40">
        <f>ROUND(D25*C25,0)</f>
        <v>540</v>
      </c>
      <c r="F25" s="262"/>
    </row>
    <row r="26" spans="1:6">
      <c r="A26" s="410"/>
      <c r="B26" s="258" t="s">
        <v>290</v>
      </c>
      <c r="C26" s="410"/>
      <c r="D26" s="410"/>
      <c r="E26" s="417">
        <f>SUM(E25:E25)</f>
        <v>540</v>
      </c>
      <c r="F26" s="262"/>
    </row>
  </sheetData>
  <mergeCells count="9">
    <mergeCell ref="C19:D19"/>
    <mergeCell ref="C20:F20"/>
    <mergeCell ref="A21:B21"/>
    <mergeCell ref="C21:D21"/>
    <mergeCell ref="A1:G1"/>
    <mergeCell ref="C6:D6"/>
    <mergeCell ref="C7:F7"/>
    <mergeCell ref="A8:B8"/>
    <mergeCell ref="C8:D8"/>
  </mergeCells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385"/>
  <sheetViews>
    <sheetView topLeftCell="A11" workbookViewId="0">
      <selection activeCell="Z24" sqref="Z24"/>
    </sheetView>
  </sheetViews>
  <sheetFormatPr defaultRowHeight="12.75" outlineLevelRow="2"/>
  <cols>
    <col min="1" max="1" width="3.28515625" style="492" customWidth="1"/>
    <col min="2" max="2" width="9.7109375" style="458" customWidth="1"/>
    <col min="3" max="3" width="34.28515625" style="493" customWidth="1"/>
    <col min="4" max="4" width="7.7109375" style="494" customWidth="1"/>
    <col min="5" max="5" width="16.42578125" style="495" customWidth="1"/>
    <col min="6" max="6" width="7.7109375" style="464" customWidth="1"/>
    <col min="7" max="9" width="6.7109375" style="464" customWidth="1"/>
    <col min="10" max="10" width="7.7109375" style="464" customWidth="1"/>
    <col min="11" max="17" width="6.7109375" style="464" customWidth="1"/>
    <col min="18" max="16384" width="9.140625" style="465"/>
  </cols>
  <sheetData>
    <row r="1" spans="1:18" outlineLevel="2">
      <c r="A1" s="457" t="s">
        <v>722</v>
      </c>
      <c r="C1" s="459"/>
      <c r="D1" s="460"/>
      <c r="E1" s="461"/>
      <c r="F1" s="462"/>
      <c r="G1" s="462"/>
      <c r="H1" s="462"/>
      <c r="I1" s="462"/>
      <c r="J1" s="462"/>
      <c r="K1" s="462"/>
      <c r="L1" s="462"/>
      <c r="M1" s="463" t="s">
        <v>723</v>
      </c>
      <c r="O1" s="462"/>
      <c r="P1" s="462"/>
      <c r="Q1" s="462"/>
    </row>
    <row r="2" spans="1:18" outlineLevel="1">
      <c r="A2" s="748" t="s">
        <v>724</v>
      </c>
      <c r="B2" s="748"/>
      <c r="C2" s="748"/>
      <c r="D2" s="460"/>
      <c r="E2" s="461"/>
      <c r="F2" s="462"/>
      <c r="G2" s="462"/>
      <c r="H2" s="462"/>
      <c r="I2" s="462"/>
      <c r="J2" s="462"/>
      <c r="K2" s="462"/>
      <c r="L2" s="462"/>
      <c r="M2" s="748" t="s">
        <v>725</v>
      </c>
      <c r="N2" s="748"/>
      <c r="O2" s="748"/>
      <c r="P2" s="748"/>
      <c r="Q2" s="748"/>
    </row>
    <row r="3" spans="1:18" outlineLevel="1">
      <c r="A3" s="466"/>
      <c r="C3" s="459"/>
      <c r="D3" s="460"/>
      <c r="E3" s="461"/>
      <c r="F3" s="462"/>
      <c r="G3" s="462"/>
      <c r="H3" s="462"/>
      <c r="I3" s="462"/>
      <c r="J3" s="462"/>
      <c r="K3" s="462"/>
      <c r="L3" s="462"/>
      <c r="M3" s="466"/>
      <c r="O3" s="462"/>
      <c r="P3" s="462"/>
      <c r="Q3" s="462"/>
    </row>
    <row r="4" spans="1:18" outlineLevel="1">
      <c r="A4" s="466" t="s">
        <v>726</v>
      </c>
      <c r="C4" s="459"/>
      <c r="D4" s="460"/>
      <c r="E4" s="461"/>
      <c r="F4" s="462"/>
      <c r="G4" s="462"/>
      <c r="H4" s="462"/>
      <c r="I4" s="462"/>
      <c r="J4" s="462"/>
      <c r="K4" s="462"/>
      <c r="L4" s="462"/>
      <c r="M4" s="466" t="s">
        <v>727</v>
      </c>
      <c r="O4" s="462"/>
      <c r="P4" s="462"/>
      <c r="Q4" s="462"/>
      <c r="R4" s="467"/>
    </row>
    <row r="5" spans="1:18" outlineLevel="1">
      <c r="A5" s="466" t="s">
        <v>728</v>
      </c>
      <c r="C5" s="459"/>
      <c r="D5" s="460"/>
      <c r="E5" s="461"/>
      <c r="F5" s="462"/>
      <c r="G5" s="462"/>
      <c r="H5" s="462"/>
      <c r="I5" s="462"/>
      <c r="J5" s="462"/>
      <c r="K5" s="462"/>
      <c r="L5" s="462"/>
      <c r="M5" s="468" t="s">
        <v>729</v>
      </c>
      <c r="O5" s="462"/>
      <c r="P5" s="462"/>
      <c r="Q5" s="462"/>
    </row>
    <row r="6" spans="1:18">
      <c r="A6" s="461"/>
      <c r="B6" s="466"/>
      <c r="C6" s="459"/>
      <c r="D6" s="460"/>
      <c r="E6" s="465"/>
      <c r="F6" s="462"/>
      <c r="G6" s="462"/>
      <c r="H6" s="469" t="s">
        <v>730</v>
      </c>
      <c r="I6" s="469"/>
      <c r="J6" s="462"/>
      <c r="K6" s="462"/>
      <c r="L6" s="462"/>
      <c r="M6" s="462"/>
      <c r="N6" s="462"/>
      <c r="O6" s="462"/>
      <c r="P6" s="462"/>
      <c r="Q6" s="462"/>
    </row>
    <row r="7" spans="1:18">
      <c r="A7" s="461"/>
      <c r="B7" s="466"/>
      <c r="C7" s="459"/>
      <c r="D7" s="460"/>
      <c r="E7" s="465"/>
      <c r="F7" s="462"/>
      <c r="G7" s="462"/>
      <c r="H7" s="461" t="s">
        <v>731</v>
      </c>
      <c r="I7" s="461"/>
      <c r="J7" s="462"/>
      <c r="K7" s="462"/>
      <c r="L7" s="462"/>
      <c r="M7" s="462"/>
      <c r="N7" s="462"/>
      <c r="O7" s="462"/>
      <c r="P7" s="462"/>
      <c r="Q7" s="462"/>
    </row>
    <row r="8" spans="1:18" ht="4.5" customHeight="1">
      <c r="A8" s="461"/>
      <c r="B8" s="466"/>
      <c r="C8" s="459"/>
      <c r="D8" s="460"/>
      <c r="E8" s="465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</row>
    <row r="9" spans="1:18">
      <c r="A9" s="461"/>
      <c r="B9" s="466"/>
      <c r="C9" s="470" t="s">
        <v>732</v>
      </c>
      <c r="D9" s="471" t="s">
        <v>733</v>
      </c>
      <c r="E9" s="472"/>
      <c r="F9" s="462"/>
      <c r="G9" s="462"/>
      <c r="H9" s="461"/>
      <c r="I9" s="462"/>
      <c r="J9" s="462"/>
      <c r="K9" s="473"/>
      <c r="L9" s="473"/>
      <c r="M9" s="462"/>
      <c r="N9" s="462"/>
      <c r="O9" s="462"/>
      <c r="P9" s="462"/>
      <c r="Q9" s="462"/>
    </row>
    <row r="10" spans="1:18">
      <c r="A10" s="461"/>
      <c r="B10" s="466"/>
      <c r="C10" s="459"/>
      <c r="D10" s="460"/>
      <c r="E10" s="474"/>
      <c r="F10" s="475"/>
      <c r="G10" s="475"/>
      <c r="H10" s="476" t="s">
        <v>734</v>
      </c>
      <c r="I10" s="476"/>
      <c r="J10" s="475"/>
      <c r="K10" s="477"/>
      <c r="L10" s="462"/>
      <c r="M10" s="462"/>
      <c r="N10" s="462"/>
      <c r="O10" s="462"/>
      <c r="P10" s="462"/>
      <c r="Q10" s="462"/>
    </row>
    <row r="11" spans="1:18" ht="3.75" customHeight="1">
      <c r="A11" s="478"/>
      <c r="B11" s="479"/>
      <c r="C11" s="459"/>
      <c r="D11" s="460"/>
      <c r="E11" s="465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</row>
    <row r="12" spans="1:18" ht="15">
      <c r="A12" s="461"/>
      <c r="B12" s="466"/>
      <c r="C12" s="459"/>
      <c r="D12" s="472" t="s">
        <v>735</v>
      </c>
      <c r="E12" s="461"/>
      <c r="F12" s="462"/>
      <c r="G12" s="462"/>
      <c r="H12" s="462"/>
      <c r="I12" s="472"/>
      <c r="J12" s="749" t="s">
        <v>736</v>
      </c>
      <c r="K12" s="750"/>
      <c r="L12" s="468" t="s">
        <v>737</v>
      </c>
      <c r="M12" s="462"/>
      <c r="N12" s="462"/>
      <c r="O12" s="462"/>
      <c r="P12" s="462"/>
      <c r="Q12" s="462"/>
    </row>
    <row r="14" spans="1:18" ht="18" customHeight="1">
      <c r="A14" s="751" t="s">
        <v>738</v>
      </c>
      <c r="B14" s="753" t="s">
        <v>739</v>
      </c>
      <c r="C14" s="751" t="s">
        <v>740</v>
      </c>
      <c r="D14" s="751" t="s">
        <v>741</v>
      </c>
      <c r="E14" s="751" t="s">
        <v>742</v>
      </c>
      <c r="F14" s="751" t="s">
        <v>743</v>
      </c>
      <c r="G14" s="752"/>
      <c r="H14" s="752"/>
      <c r="I14" s="752"/>
      <c r="J14" s="751" t="s">
        <v>744</v>
      </c>
      <c r="K14" s="752"/>
      <c r="L14" s="752"/>
      <c r="M14" s="752"/>
      <c r="N14" s="751" t="s">
        <v>745</v>
      </c>
      <c r="O14" s="751" t="s">
        <v>746</v>
      </c>
      <c r="P14" s="751" t="s">
        <v>747</v>
      </c>
      <c r="Q14" s="751" t="s">
        <v>748</v>
      </c>
    </row>
    <row r="15" spans="1:18" ht="15.75" customHeight="1">
      <c r="A15" s="752"/>
      <c r="B15" s="754"/>
      <c r="C15" s="755"/>
      <c r="D15" s="751"/>
      <c r="E15" s="752"/>
      <c r="F15" s="751" t="s">
        <v>87</v>
      </c>
      <c r="G15" s="751" t="s">
        <v>749</v>
      </c>
      <c r="H15" s="752"/>
      <c r="I15" s="752"/>
      <c r="J15" s="751" t="s">
        <v>87</v>
      </c>
      <c r="K15" s="751" t="s">
        <v>749</v>
      </c>
      <c r="L15" s="752"/>
      <c r="M15" s="752"/>
      <c r="N15" s="751"/>
      <c r="O15" s="751"/>
      <c r="P15" s="751"/>
      <c r="Q15" s="751"/>
    </row>
    <row r="16" spans="1:18" ht="15.75" customHeight="1">
      <c r="A16" s="752"/>
      <c r="B16" s="754"/>
      <c r="C16" s="755"/>
      <c r="D16" s="751"/>
      <c r="E16" s="752"/>
      <c r="F16" s="752"/>
      <c r="G16" s="480" t="s">
        <v>750</v>
      </c>
      <c r="H16" s="480" t="s">
        <v>751</v>
      </c>
      <c r="I16" s="480" t="s">
        <v>752</v>
      </c>
      <c r="J16" s="752"/>
      <c r="K16" s="480" t="s">
        <v>750</v>
      </c>
      <c r="L16" s="480" t="s">
        <v>751</v>
      </c>
      <c r="M16" s="480" t="s">
        <v>752</v>
      </c>
      <c r="N16" s="751"/>
      <c r="O16" s="751"/>
      <c r="P16" s="751"/>
      <c r="Q16" s="751"/>
    </row>
    <row r="17" spans="1:17">
      <c r="A17" s="481">
        <v>1</v>
      </c>
      <c r="B17" s="482">
        <v>2</v>
      </c>
      <c r="C17" s="480">
        <v>3</v>
      </c>
      <c r="D17" s="480">
        <v>4</v>
      </c>
      <c r="E17" s="481">
        <v>5</v>
      </c>
      <c r="F17" s="483">
        <v>6</v>
      </c>
      <c r="G17" s="483">
        <v>7</v>
      </c>
      <c r="H17" s="483">
        <v>8</v>
      </c>
      <c r="I17" s="483">
        <v>9</v>
      </c>
      <c r="J17" s="483">
        <v>10</v>
      </c>
      <c r="K17" s="483">
        <v>11</v>
      </c>
      <c r="L17" s="483">
        <v>12</v>
      </c>
      <c r="M17" s="483">
        <v>13</v>
      </c>
      <c r="N17" s="483">
        <v>14</v>
      </c>
      <c r="O17" s="483">
        <v>15</v>
      </c>
      <c r="P17" s="483">
        <v>16</v>
      </c>
      <c r="Q17" s="483">
        <v>17</v>
      </c>
    </row>
    <row r="18" spans="1:17" ht="15">
      <c r="A18" s="758" t="s">
        <v>753</v>
      </c>
      <c r="B18" s="757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</row>
    <row r="19" spans="1:17" ht="96">
      <c r="A19" s="481">
        <v>1</v>
      </c>
      <c r="B19" s="484" t="s">
        <v>754</v>
      </c>
      <c r="C19" s="485" t="s">
        <v>755</v>
      </c>
      <c r="D19" s="486" t="s">
        <v>756</v>
      </c>
      <c r="E19" s="487">
        <v>1</v>
      </c>
      <c r="F19" s="488">
        <v>136.63999999999999</v>
      </c>
      <c r="G19" s="488">
        <v>125.4</v>
      </c>
      <c r="H19" s="488">
        <v>2.2599999999999998</v>
      </c>
      <c r="I19" s="489"/>
      <c r="J19" s="489">
        <v>137</v>
      </c>
      <c r="K19" s="489">
        <v>125</v>
      </c>
      <c r="L19" s="489">
        <v>2</v>
      </c>
      <c r="M19" s="489"/>
      <c r="N19" s="489">
        <v>11</v>
      </c>
      <c r="O19" s="489">
        <v>11</v>
      </c>
      <c r="P19" s="489"/>
      <c r="Q19" s="489"/>
    </row>
    <row r="20" spans="1:17" ht="43.5">
      <c r="A20" s="481">
        <v>2</v>
      </c>
      <c r="B20" s="484" t="s">
        <v>757</v>
      </c>
      <c r="C20" s="485" t="s">
        <v>758</v>
      </c>
      <c r="D20" s="486" t="s">
        <v>756</v>
      </c>
      <c r="E20" s="487">
        <v>1</v>
      </c>
      <c r="F20" s="488">
        <v>2800</v>
      </c>
      <c r="G20" s="489"/>
      <c r="H20" s="489"/>
      <c r="I20" s="489"/>
      <c r="J20" s="489">
        <v>2800</v>
      </c>
      <c r="K20" s="489"/>
      <c r="L20" s="489"/>
      <c r="M20" s="489"/>
      <c r="N20" s="489"/>
      <c r="O20" s="489"/>
      <c r="P20" s="489"/>
      <c r="Q20" s="489"/>
    </row>
    <row r="21" spans="1:17" ht="118.5">
      <c r="A21" s="481">
        <v>3</v>
      </c>
      <c r="B21" s="484" t="s">
        <v>759</v>
      </c>
      <c r="C21" s="485" t="s">
        <v>760</v>
      </c>
      <c r="D21" s="486" t="s">
        <v>756</v>
      </c>
      <c r="E21" s="487">
        <v>25</v>
      </c>
      <c r="F21" s="488">
        <v>26.73</v>
      </c>
      <c r="G21" s="488">
        <v>18.600000000000001</v>
      </c>
      <c r="H21" s="488">
        <v>2.79</v>
      </c>
      <c r="I21" s="489"/>
      <c r="J21" s="489">
        <v>668</v>
      </c>
      <c r="K21" s="489">
        <v>465</v>
      </c>
      <c r="L21" s="489">
        <v>70</v>
      </c>
      <c r="M21" s="489"/>
      <c r="N21" s="489">
        <v>1.68</v>
      </c>
      <c r="O21" s="489">
        <v>42</v>
      </c>
      <c r="P21" s="489"/>
      <c r="Q21" s="489"/>
    </row>
    <row r="22" spans="1:17" ht="43.5">
      <c r="A22" s="481">
        <v>4</v>
      </c>
      <c r="B22" s="484" t="s">
        <v>757</v>
      </c>
      <c r="C22" s="485" t="s">
        <v>761</v>
      </c>
      <c r="D22" s="486" t="s">
        <v>756</v>
      </c>
      <c r="E22" s="487">
        <v>25</v>
      </c>
      <c r="F22" s="488">
        <v>900</v>
      </c>
      <c r="G22" s="489"/>
      <c r="H22" s="489"/>
      <c r="I22" s="489"/>
      <c r="J22" s="489">
        <v>22500</v>
      </c>
      <c r="K22" s="489"/>
      <c r="L22" s="489"/>
      <c r="M22" s="489"/>
      <c r="N22" s="489"/>
      <c r="O22" s="489"/>
      <c r="P22" s="489"/>
      <c r="Q22" s="489"/>
    </row>
    <row r="23" spans="1:17" ht="130.5">
      <c r="A23" s="481">
        <v>5</v>
      </c>
      <c r="B23" s="484" t="s">
        <v>762</v>
      </c>
      <c r="C23" s="485" t="s">
        <v>763</v>
      </c>
      <c r="D23" s="486" t="s">
        <v>756</v>
      </c>
      <c r="E23" s="487">
        <v>2</v>
      </c>
      <c r="F23" s="488">
        <v>36.590000000000003</v>
      </c>
      <c r="G23" s="488">
        <v>12.51</v>
      </c>
      <c r="H23" s="488">
        <v>17.010000000000002</v>
      </c>
      <c r="I23" s="488">
        <v>0.59</v>
      </c>
      <c r="J23" s="489">
        <v>73</v>
      </c>
      <c r="K23" s="489">
        <v>25</v>
      </c>
      <c r="L23" s="489">
        <v>34</v>
      </c>
      <c r="M23" s="489">
        <v>1</v>
      </c>
      <c r="N23" s="489">
        <v>1.1299999999999999</v>
      </c>
      <c r="O23" s="489">
        <v>2.2599999999999998</v>
      </c>
      <c r="P23" s="489">
        <v>0.04</v>
      </c>
      <c r="Q23" s="489">
        <v>0.08</v>
      </c>
    </row>
    <row r="24" spans="1:17" ht="43.5">
      <c r="A24" s="481">
        <v>6</v>
      </c>
      <c r="B24" s="484" t="s">
        <v>757</v>
      </c>
      <c r="C24" s="485" t="s">
        <v>764</v>
      </c>
      <c r="D24" s="486" t="s">
        <v>756</v>
      </c>
      <c r="E24" s="487">
        <v>2</v>
      </c>
      <c r="F24" s="488">
        <v>650</v>
      </c>
      <c r="G24" s="489"/>
      <c r="H24" s="489"/>
      <c r="I24" s="489"/>
      <c r="J24" s="489">
        <v>1300</v>
      </c>
      <c r="K24" s="489"/>
      <c r="L24" s="489"/>
      <c r="M24" s="489"/>
      <c r="N24" s="489"/>
      <c r="O24" s="489"/>
      <c r="P24" s="489"/>
      <c r="Q24" s="489"/>
    </row>
    <row r="25" spans="1:17" ht="96">
      <c r="A25" s="481">
        <v>7</v>
      </c>
      <c r="B25" s="484" t="s">
        <v>765</v>
      </c>
      <c r="C25" s="485" t="s">
        <v>766</v>
      </c>
      <c r="D25" s="486" t="s">
        <v>756</v>
      </c>
      <c r="E25" s="490" t="s">
        <v>767</v>
      </c>
      <c r="F25" s="488">
        <v>81.93</v>
      </c>
      <c r="G25" s="488">
        <v>61.14</v>
      </c>
      <c r="H25" s="489"/>
      <c r="I25" s="489"/>
      <c r="J25" s="489">
        <v>246</v>
      </c>
      <c r="K25" s="489">
        <v>183</v>
      </c>
      <c r="L25" s="489"/>
      <c r="M25" s="489"/>
      <c r="N25" s="489">
        <v>6</v>
      </c>
      <c r="O25" s="489">
        <v>18</v>
      </c>
      <c r="P25" s="489"/>
      <c r="Q25" s="489"/>
    </row>
    <row r="26" spans="1:17" ht="31.5">
      <c r="A26" s="481">
        <v>8</v>
      </c>
      <c r="B26" s="484" t="s">
        <v>757</v>
      </c>
      <c r="C26" s="485" t="s">
        <v>768</v>
      </c>
      <c r="D26" s="486" t="s">
        <v>756</v>
      </c>
      <c r="E26" s="487">
        <v>2</v>
      </c>
      <c r="F26" s="488">
        <v>250</v>
      </c>
      <c r="G26" s="489"/>
      <c r="H26" s="489"/>
      <c r="I26" s="489"/>
      <c r="J26" s="489">
        <v>500</v>
      </c>
      <c r="K26" s="489"/>
      <c r="L26" s="489"/>
      <c r="M26" s="489"/>
      <c r="N26" s="489"/>
      <c r="O26" s="489"/>
      <c r="P26" s="489"/>
      <c r="Q26" s="489"/>
    </row>
    <row r="27" spans="1:17" ht="31.5">
      <c r="A27" s="481">
        <v>9</v>
      </c>
      <c r="B27" s="484" t="s">
        <v>757</v>
      </c>
      <c r="C27" s="485" t="s">
        <v>769</v>
      </c>
      <c r="D27" s="486" t="s">
        <v>756</v>
      </c>
      <c r="E27" s="487">
        <v>1</v>
      </c>
      <c r="F27" s="488">
        <v>200</v>
      </c>
      <c r="G27" s="489"/>
      <c r="H27" s="489"/>
      <c r="I27" s="489"/>
      <c r="J27" s="489">
        <v>200</v>
      </c>
      <c r="K27" s="489"/>
      <c r="L27" s="489"/>
      <c r="M27" s="489"/>
      <c r="N27" s="489"/>
      <c r="O27" s="489"/>
      <c r="P27" s="489"/>
      <c r="Q27" s="489"/>
    </row>
    <row r="28" spans="1:17" ht="96">
      <c r="A28" s="481">
        <v>10</v>
      </c>
      <c r="B28" s="484" t="s">
        <v>770</v>
      </c>
      <c r="C28" s="485" t="s">
        <v>771</v>
      </c>
      <c r="D28" s="486" t="s">
        <v>772</v>
      </c>
      <c r="E28" s="487">
        <v>4</v>
      </c>
      <c r="F28" s="488">
        <v>193.17</v>
      </c>
      <c r="G28" s="488">
        <v>38.090000000000003</v>
      </c>
      <c r="H28" s="488">
        <v>75.59</v>
      </c>
      <c r="I28" s="488">
        <v>23.33</v>
      </c>
      <c r="J28" s="489">
        <v>773</v>
      </c>
      <c r="K28" s="489">
        <v>152</v>
      </c>
      <c r="L28" s="489">
        <v>302</v>
      </c>
      <c r="M28" s="489">
        <v>93</v>
      </c>
      <c r="N28" s="489">
        <v>3.52</v>
      </c>
      <c r="O28" s="489">
        <v>14.08</v>
      </c>
      <c r="P28" s="489">
        <v>1.57</v>
      </c>
      <c r="Q28" s="489">
        <v>6.28</v>
      </c>
    </row>
    <row r="29" spans="1:17" ht="43.5">
      <c r="A29" s="481">
        <v>11</v>
      </c>
      <c r="B29" s="484" t="s">
        <v>757</v>
      </c>
      <c r="C29" s="485" t="s">
        <v>773</v>
      </c>
      <c r="D29" s="486" t="s">
        <v>774</v>
      </c>
      <c r="E29" s="487">
        <v>400</v>
      </c>
      <c r="F29" s="488">
        <v>18</v>
      </c>
      <c r="G29" s="489"/>
      <c r="H29" s="489"/>
      <c r="I29" s="489"/>
      <c r="J29" s="489">
        <v>7200</v>
      </c>
      <c r="K29" s="489"/>
      <c r="L29" s="489"/>
      <c r="M29" s="489"/>
      <c r="N29" s="489"/>
      <c r="O29" s="489"/>
      <c r="P29" s="489"/>
      <c r="Q29" s="489"/>
    </row>
    <row r="30" spans="1:17" ht="96">
      <c r="A30" s="481">
        <v>12</v>
      </c>
      <c r="B30" s="484" t="s">
        <v>775</v>
      </c>
      <c r="C30" s="485" t="s">
        <v>776</v>
      </c>
      <c r="D30" s="486" t="s">
        <v>772</v>
      </c>
      <c r="E30" s="487">
        <v>1</v>
      </c>
      <c r="F30" s="488">
        <v>1340.08</v>
      </c>
      <c r="G30" s="488">
        <v>115.77</v>
      </c>
      <c r="H30" s="488">
        <v>333.12</v>
      </c>
      <c r="I30" s="488">
        <v>53.64</v>
      </c>
      <c r="J30" s="489">
        <v>1340</v>
      </c>
      <c r="K30" s="489">
        <v>116</v>
      </c>
      <c r="L30" s="489">
        <v>333</v>
      </c>
      <c r="M30" s="489">
        <v>54</v>
      </c>
      <c r="N30" s="489">
        <v>10.7</v>
      </c>
      <c r="O30" s="489">
        <v>10.7</v>
      </c>
      <c r="P30" s="489">
        <v>3.61</v>
      </c>
      <c r="Q30" s="489">
        <v>3.61</v>
      </c>
    </row>
    <row r="31" spans="1:17" ht="31.5">
      <c r="A31" s="481">
        <v>13</v>
      </c>
      <c r="B31" s="484" t="s">
        <v>757</v>
      </c>
      <c r="C31" s="485" t="s">
        <v>777</v>
      </c>
      <c r="D31" s="486" t="s">
        <v>774</v>
      </c>
      <c r="E31" s="487">
        <v>100</v>
      </c>
      <c r="F31" s="488">
        <v>13</v>
      </c>
      <c r="G31" s="489"/>
      <c r="H31" s="489"/>
      <c r="I31" s="489"/>
      <c r="J31" s="489">
        <v>1300</v>
      </c>
      <c r="K31" s="489"/>
      <c r="L31" s="489"/>
      <c r="M31" s="489"/>
      <c r="N31" s="489"/>
      <c r="O31" s="489"/>
      <c r="P31" s="489"/>
      <c r="Q31" s="489"/>
    </row>
    <row r="32" spans="1:17" ht="15">
      <c r="A32" s="756" t="s">
        <v>778</v>
      </c>
      <c r="B32" s="757"/>
      <c r="C32" s="757"/>
      <c r="D32" s="757"/>
      <c r="E32" s="757"/>
      <c r="F32" s="757"/>
      <c r="G32" s="757"/>
      <c r="H32" s="757"/>
      <c r="I32" s="757"/>
      <c r="J32" s="488">
        <v>39037</v>
      </c>
      <c r="K32" s="488">
        <v>1066</v>
      </c>
      <c r="L32" s="488">
        <v>741</v>
      </c>
      <c r="M32" s="488">
        <v>148</v>
      </c>
      <c r="N32" s="489"/>
      <c r="O32" s="488">
        <v>98.04</v>
      </c>
      <c r="P32" s="489"/>
      <c r="Q32" s="488">
        <v>9.9700000000000006</v>
      </c>
    </row>
    <row r="33" spans="1:17" ht="15">
      <c r="A33" s="756" t="s">
        <v>779</v>
      </c>
      <c r="B33" s="757"/>
      <c r="C33" s="757"/>
      <c r="D33" s="757"/>
      <c r="E33" s="757"/>
      <c r="F33" s="757"/>
      <c r="G33" s="757"/>
      <c r="H33" s="757"/>
      <c r="I33" s="757"/>
      <c r="J33" s="488">
        <v>900</v>
      </c>
      <c r="K33" s="489"/>
      <c r="L33" s="489"/>
      <c r="M33" s="489"/>
      <c r="N33" s="489"/>
      <c r="O33" s="489"/>
      <c r="P33" s="489"/>
      <c r="Q33" s="489"/>
    </row>
    <row r="34" spans="1:17" ht="15">
      <c r="A34" s="756" t="s">
        <v>780</v>
      </c>
      <c r="B34" s="757"/>
      <c r="C34" s="757"/>
      <c r="D34" s="757"/>
      <c r="E34" s="757"/>
      <c r="F34" s="757"/>
      <c r="G34" s="757"/>
      <c r="H34" s="757"/>
      <c r="I34" s="757"/>
      <c r="J34" s="488">
        <v>607</v>
      </c>
      <c r="K34" s="489"/>
      <c r="L34" s="489"/>
      <c r="M34" s="489"/>
      <c r="N34" s="489"/>
      <c r="O34" s="489"/>
      <c r="P34" s="489"/>
      <c r="Q34" s="489"/>
    </row>
    <row r="35" spans="1:17" ht="15">
      <c r="A35" s="759" t="s">
        <v>781</v>
      </c>
      <c r="B35" s="757"/>
      <c r="C35" s="757"/>
      <c r="D35" s="757"/>
      <c r="E35" s="757"/>
      <c r="F35" s="757"/>
      <c r="G35" s="757"/>
      <c r="H35" s="757"/>
      <c r="I35" s="757"/>
      <c r="J35" s="489"/>
      <c r="K35" s="489"/>
      <c r="L35" s="489"/>
      <c r="M35" s="489"/>
      <c r="N35" s="489"/>
      <c r="O35" s="489"/>
      <c r="P35" s="489"/>
      <c r="Q35" s="489"/>
    </row>
    <row r="36" spans="1:17" ht="15">
      <c r="A36" s="756" t="s">
        <v>782</v>
      </c>
      <c r="B36" s="757"/>
      <c r="C36" s="757"/>
      <c r="D36" s="757"/>
      <c r="E36" s="757"/>
      <c r="F36" s="757"/>
      <c r="G36" s="757"/>
      <c r="H36" s="757"/>
      <c r="I36" s="757"/>
      <c r="J36" s="488">
        <v>27041</v>
      </c>
      <c r="K36" s="489"/>
      <c r="L36" s="489"/>
      <c r="M36" s="489"/>
      <c r="N36" s="489"/>
      <c r="O36" s="488">
        <v>98.04</v>
      </c>
      <c r="P36" s="489"/>
      <c r="Q36" s="488">
        <v>9.9700000000000006</v>
      </c>
    </row>
    <row r="37" spans="1:17" ht="15">
      <c r="A37" s="756" t="s">
        <v>783</v>
      </c>
      <c r="B37" s="757"/>
      <c r="C37" s="757"/>
      <c r="D37" s="757"/>
      <c r="E37" s="757"/>
      <c r="F37" s="757"/>
      <c r="G37" s="757"/>
      <c r="H37" s="757"/>
      <c r="I37" s="757"/>
      <c r="J37" s="488">
        <v>35800</v>
      </c>
      <c r="K37" s="489"/>
      <c r="L37" s="489"/>
      <c r="M37" s="489"/>
      <c r="N37" s="489"/>
      <c r="O37" s="489"/>
      <c r="P37" s="489"/>
      <c r="Q37" s="489"/>
    </row>
    <row r="38" spans="1:17" ht="15">
      <c r="A38" s="756" t="s">
        <v>784</v>
      </c>
      <c r="B38" s="757"/>
      <c r="C38" s="757"/>
      <c r="D38" s="757"/>
      <c r="E38" s="757"/>
      <c r="F38" s="757"/>
      <c r="G38" s="757"/>
      <c r="H38" s="757"/>
      <c r="I38" s="757"/>
      <c r="J38" s="488">
        <v>62841</v>
      </c>
      <c r="K38" s="489"/>
      <c r="L38" s="489"/>
      <c r="M38" s="489"/>
      <c r="N38" s="489"/>
      <c r="O38" s="488">
        <v>98.04</v>
      </c>
      <c r="P38" s="489"/>
      <c r="Q38" s="488">
        <v>9.9700000000000006</v>
      </c>
    </row>
    <row r="39" spans="1:17" ht="15">
      <c r="A39" s="756" t="s">
        <v>785</v>
      </c>
      <c r="B39" s="757"/>
      <c r="C39" s="757"/>
      <c r="D39" s="757"/>
      <c r="E39" s="757"/>
      <c r="F39" s="757"/>
      <c r="G39" s="757"/>
      <c r="H39" s="757"/>
      <c r="I39" s="757"/>
      <c r="J39" s="489"/>
      <c r="K39" s="489"/>
      <c r="L39" s="489"/>
      <c r="M39" s="489"/>
      <c r="N39" s="489"/>
      <c r="O39" s="489"/>
      <c r="P39" s="489"/>
      <c r="Q39" s="489"/>
    </row>
    <row r="40" spans="1:17" ht="15">
      <c r="A40" s="756" t="s">
        <v>786</v>
      </c>
      <c r="B40" s="757"/>
      <c r="C40" s="757"/>
      <c r="D40" s="757"/>
      <c r="E40" s="757"/>
      <c r="F40" s="757"/>
      <c r="G40" s="757"/>
      <c r="H40" s="757"/>
      <c r="I40" s="757"/>
      <c r="J40" s="488">
        <v>1430</v>
      </c>
      <c r="K40" s="489"/>
      <c r="L40" s="489"/>
      <c r="M40" s="489"/>
      <c r="N40" s="489"/>
      <c r="O40" s="489"/>
      <c r="P40" s="489"/>
      <c r="Q40" s="489"/>
    </row>
    <row r="41" spans="1:17" ht="15">
      <c r="A41" s="756" t="s">
        <v>787</v>
      </c>
      <c r="B41" s="757"/>
      <c r="C41" s="757"/>
      <c r="D41" s="757"/>
      <c r="E41" s="757"/>
      <c r="F41" s="757"/>
      <c r="G41" s="757"/>
      <c r="H41" s="757"/>
      <c r="I41" s="757"/>
      <c r="J41" s="488">
        <v>741</v>
      </c>
      <c r="K41" s="489"/>
      <c r="L41" s="489"/>
      <c r="M41" s="489"/>
      <c r="N41" s="489"/>
      <c r="O41" s="489"/>
      <c r="P41" s="489"/>
      <c r="Q41" s="489"/>
    </row>
    <row r="42" spans="1:17" ht="15">
      <c r="A42" s="756" t="s">
        <v>788</v>
      </c>
      <c r="B42" s="757"/>
      <c r="C42" s="757"/>
      <c r="D42" s="757"/>
      <c r="E42" s="757"/>
      <c r="F42" s="757"/>
      <c r="G42" s="757"/>
      <c r="H42" s="757"/>
      <c r="I42" s="757"/>
      <c r="J42" s="488">
        <v>1214</v>
      </c>
      <c r="K42" s="489"/>
      <c r="L42" s="489"/>
      <c r="M42" s="489"/>
      <c r="N42" s="489"/>
      <c r="O42" s="489"/>
      <c r="P42" s="489"/>
      <c r="Q42" s="489"/>
    </row>
    <row r="43" spans="1:17" ht="15">
      <c r="A43" s="756" t="s">
        <v>789</v>
      </c>
      <c r="B43" s="757"/>
      <c r="C43" s="757"/>
      <c r="D43" s="757"/>
      <c r="E43" s="757"/>
      <c r="F43" s="757"/>
      <c r="G43" s="757"/>
      <c r="H43" s="757"/>
      <c r="I43" s="757"/>
      <c r="J43" s="488">
        <v>35800</v>
      </c>
      <c r="K43" s="489"/>
      <c r="L43" s="489"/>
      <c r="M43" s="489"/>
      <c r="N43" s="489"/>
      <c r="O43" s="489"/>
      <c r="P43" s="489"/>
      <c r="Q43" s="489"/>
    </row>
    <row r="44" spans="1:17" ht="15">
      <c r="A44" s="756" t="s">
        <v>790</v>
      </c>
      <c r="B44" s="757"/>
      <c r="C44" s="757"/>
      <c r="D44" s="757"/>
      <c r="E44" s="757"/>
      <c r="F44" s="757"/>
      <c r="G44" s="757"/>
      <c r="H44" s="757"/>
      <c r="I44" s="757"/>
      <c r="J44" s="488">
        <v>900</v>
      </c>
      <c r="K44" s="489"/>
      <c r="L44" s="489"/>
      <c r="M44" s="489"/>
      <c r="N44" s="489"/>
      <c r="O44" s="489"/>
      <c r="P44" s="489"/>
      <c r="Q44" s="489"/>
    </row>
    <row r="45" spans="1:17" ht="15">
      <c r="A45" s="756" t="s">
        <v>791</v>
      </c>
      <c r="B45" s="757"/>
      <c r="C45" s="757"/>
      <c r="D45" s="757"/>
      <c r="E45" s="757"/>
      <c r="F45" s="757"/>
      <c r="G45" s="757"/>
      <c r="H45" s="757"/>
      <c r="I45" s="757"/>
      <c r="J45" s="488">
        <v>607</v>
      </c>
      <c r="K45" s="489"/>
      <c r="L45" s="489"/>
      <c r="M45" s="489"/>
      <c r="N45" s="489"/>
      <c r="O45" s="489"/>
      <c r="P45" s="489"/>
      <c r="Q45" s="489"/>
    </row>
    <row r="46" spans="1:17" ht="15">
      <c r="A46" s="759" t="s">
        <v>792</v>
      </c>
      <c r="B46" s="757"/>
      <c r="C46" s="757"/>
      <c r="D46" s="757"/>
      <c r="E46" s="757"/>
      <c r="F46" s="757"/>
      <c r="G46" s="757"/>
      <c r="H46" s="757"/>
      <c r="I46" s="757"/>
      <c r="J46" s="491">
        <v>62841</v>
      </c>
      <c r="K46" s="489"/>
      <c r="L46" s="489"/>
      <c r="M46" s="489"/>
      <c r="N46" s="489"/>
      <c r="O46" s="491">
        <v>98.04</v>
      </c>
      <c r="P46" s="489"/>
      <c r="Q46" s="491">
        <v>9.9700000000000006</v>
      </c>
    </row>
    <row r="47" spans="1:17" ht="15">
      <c r="A47" s="758" t="s">
        <v>793</v>
      </c>
      <c r="B47" s="757"/>
      <c r="C47" s="757"/>
      <c r="D47" s="757"/>
      <c r="E47" s="757"/>
      <c r="F47" s="757"/>
      <c r="G47" s="757"/>
      <c r="H47" s="757"/>
      <c r="I47" s="757"/>
      <c r="J47" s="757"/>
      <c r="K47" s="757"/>
      <c r="L47" s="757"/>
      <c r="M47" s="757"/>
      <c r="N47" s="757"/>
      <c r="O47" s="757"/>
      <c r="P47" s="757"/>
      <c r="Q47" s="757"/>
    </row>
    <row r="48" spans="1:17" ht="123.75">
      <c r="A48" s="481">
        <v>14</v>
      </c>
      <c r="B48" s="484" t="s">
        <v>794</v>
      </c>
      <c r="C48" s="485" t="s">
        <v>795</v>
      </c>
      <c r="D48" s="486" t="s">
        <v>796</v>
      </c>
      <c r="E48" s="487">
        <v>1</v>
      </c>
      <c r="F48" s="488">
        <v>1152</v>
      </c>
      <c r="G48" s="489"/>
      <c r="H48" s="489"/>
      <c r="I48" s="489"/>
      <c r="J48" s="489">
        <v>1152</v>
      </c>
      <c r="K48" s="489"/>
      <c r="L48" s="489"/>
      <c r="M48" s="489"/>
      <c r="N48" s="489"/>
      <c r="O48" s="489"/>
      <c r="P48" s="489"/>
      <c r="Q48" s="489"/>
    </row>
    <row r="49" spans="1:17" ht="15">
      <c r="A49" s="756" t="s">
        <v>778</v>
      </c>
      <c r="B49" s="757"/>
      <c r="C49" s="757"/>
      <c r="D49" s="757"/>
      <c r="E49" s="757"/>
      <c r="F49" s="757"/>
      <c r="G49" s="757"/>
      <c r="H49" s="757"/>
      <c r="I49" s="757"/>
      <c r="J49" s="488">
        <v>1152</v>
      </c>
      <c r="K49" s="489"/>
      <c r="L49" s="489"/>
      <c r="M49" s="489"/>
      <c r="N49" s="489"/>
      <c r="O49" s="489"/>
      <c r="P49" s="489"/>
      <c r="Q49" s="489"/>
    </row>
    <row r="50" spans="1:17" ht="15">
      <c r="A50" s="759" t="s">
        <v>797</v>
      </c>
      <c r="B50" s="757"/>
      <c r="C50" s="757"/>
      <c r="D50" s="757"/>
      <c r="E50" s="757"/>
      <c r="F50" s="757"/>
      <c r="G50" s="757"/>
      <c r="H50" s="757"/>
      <c r="I50" s="757"/>
      <c r="J50" s="489"/>
      <c r="K50" s="489"/>
      <c r="L50" s="489"/>
      <c r="M50" s="489"/>
      <c r="N50" s="489"/>
      <c r="O50" s="489"/>
      <c r="P50" s="489"/>
      <c r="Q50" s="489"/>
    </row>
    <row r="51" spans="1:17" ht="15">
      <c r="A51" s="756" t="s">
        <v>798</v>
      </c>
      <c r="B51" s="757"/>
      <c r="C51" s="757"/>
      <c r="D51" s="757"/>
      <c r="E51" s="757"/>
      <c r="F51" s="757"/>
      <c r="G51" s="757"/>
      <c r="H51" s="757"/>
      <c r="I51" s="757"/>
      <c r="J51" s="488">
        <v>1152</v>
      </c>
      <c r="K51" s="489"/>
      <c r="L51" s="489"/>
      <c r="M51" s="489"/>
      <c r="N51" s="489"/>
      <c r="O51" s="489"/>
      <c r="P51" s="489"/>
      <c r="Q51" s="489"/>
    </row>
    <row r="52" spans="1:17" ht="15">
      <c r="A52" s="756" t="s">
        <v>784</v>
      </c>
      <c r="B52" s="757"/>
      <c r="C52" s="757"/>
      <c r="D52" s="757"/>
      <c r="E52" s="757"/>
      <c r="F52" s="757"/>
      <c r="G52" s="757"/>
      <c r="H52" s="757"/>
      <c r="I52" s="757"/>
      <c r="J52" s="488">
        <v>1152</v>
      </c>
      <c r="K52" s="489"/>
      <c r="L52" s="489"/>
      <c r="M52" s="489"/>
      <c r="N52" s="489"/>
      <c r="O52" s="489"/>
      <c r="P52" s="489"/>
      <c r="Q52" s="489"/>
    </row>
    <row r="53" spans="1:17" ht="15">
      <c r="A53" s="756" t="s">
        <v>799</v>
      </c>
      <c r="B53" s="757"/>
      <c r="C53" s="757"/>
      <c r="D53" s="757"/>
      <c r="E53" s="757"/>
      <c r="F53" s="757"/>
      <c r="G53" s="757"/>
      <c r="H53" s="757"/>
      <c r="I53" s="757"/>
      <c r="J53" s="488">
        <v>34756</v>
      </c>
      <c r="K53" s="489"/>
      <c r="L53" s="489"/>
      <c r="M53" s="489"/>
      <c r="N53" s="489"/>
      <c r="O53" s="489"/>
      <c r="P53" s="489"/>
      <c r="Q53" s="489"/>
    </row>
    <row r="54" spans="1:17" ht="15">
      <c r="A54" s="756" t="s">
        <v>800</v>
      </c>
      <c r="B54" s="757"/>
      <c r="C54" s="757"/>
      <c r="D54" s="757"/>
      <c r="E54" s="757"/>
      <c r="F54" s="757"/>
      <c r="G54" s="757"/>
      <c r="H54" s="757"/>
      <c r="I54" s="757"/>
      <c r="J54" s="488">
        <v>-3476</v>
      </c>
      <c r="K54" s="489"/>
      <c r="L54" s="489"/>
      <c r="M54" s="489"/>
      <c r="N54" s="489"/>
      <c r="O54" s="489"/>
      <c r="P54" s="489"/>
      <c r="Q54" s="489"/>
    </row>
    <row r="55" spans="1:17" ht="15">
      <c r="A55" s="756" t="s">
        <v>801</v>
      </c>
      <c r="B55" s="757"/>
      <c r="C55" s="757"/>
      <c r="D55" s="757"/>
      <c r="E55" s="757"/>
      <c r="F55" s="757"/>
      <c r="G55" s="757"/>
      <c r="H55" s="757"/>
      <c r="I55" s="757"/>
      <c r="J55" s="488">
        <v>-10427</v>
      </c>
      <c r="K55" s="489"/>
      <c r="L55" s="489"/>
      <c r="M55" s="489"/>
      <c r="N55" s="489"/>
      <c r="O55" s="489"/>
      <c r="P55" s="489"/>
      <c r="Q55" s="489"/>
    </row>
    <row r="56" spans="1:17" ht="15">
      <c r="A56" s="756" t="s">
        <v>802</v>
      </c>
      <c r="B56" s="757"/>
      <c r="C56" s="757"/>
      <c r="D56" s="757"/>
      <c r="E56" s="757"/>
      <c r="F56" s="757"/>
      <c r="G56" s="757"/>
      <c r="H56" s="757"/>
      <c r="I56" s="757"/>
      <c r="J56" s="488">
        <v>20853</v>
      </c>
      <c r="K56" s="489"/>
      <c r="L56" s="489"/>
      <c r="M56" s="489"/>
      <c r="N56" s="489"/>
      <c r="O56" s="489"/>
      <c r="P56" s="489"/>
      <c r="Q56" s="489"/>
    </row>
    <row r="57" spans="1:17" ht="15">
      <c r="A57" s="756" t="s">
        <v>785</v>
      </c>
      <c r="B57" s="757"/>
      <c r="C57" s="757"/>
      <c r="D57" s="757"/>
      <c r="E57" s="757"/>
      <c r="F57" s="757"/>
      <c r="G57" s="757"/>
      <c r="H57" s="757"/>
      <c r="I57" s="757"/>
      <c r="J57" s="489"/>
      <c r="K57" s="489"/>
      <c r="L57" s="489"/>
      <c r="M57" s="489"/>
      <c r="N57" s="489"/>
      <c r="O57" s="489"/>
      <c r="P57" s="489"/>
      <c r="Q57" s="489"/>
    </row>
    <row r="58" spans="1:17" ht="15">
      <c r="A58" s="759" t="s">
        <v>803</v>
      </c>
      <c r="B58" s="757"/>
      <c r="C58" s="757"/>
      <c r="D58" s="757"/>
      <c r="E58" s="757"/>
      <c r="F58" s="757"/>
      <c r="G58" s="757"/>
      <c r="H58" s="757"/>
      <c r="I58" s="757"/>
      <c r="J58" s="491">
        <v>20853</v>
      </c>
      <c r="K58" s="489"/>
      <c r="L58" s="489"/>
      <c r="M58" s="489"/>
      <c r="N58" s="489"/>
      <c r="O58" s="489"/>
      <c r="P58" s="489"/>
      <c r="Q58" s="489"/>
    </row>
    <row r="59" spans="1:17" ht="15">
      <c r="A59" s="758" t="s">
        <v>804</v>
      </c>
      <c r="B59" s="757"/>
      <c r="C59" s="757"/>
      <c r="D59" s="757"/>
      <c r="E59" s="757"/>
      <c r="F59" s="757"/>
      <c r="G59" s="757"/>
      <c r="H59" s="757"/>
      <c r="I59" s="757"/>
      <c r="J59" s="757"/>
      <c r="K59" s="757"/>
      <c r="L59" s="757"/>
      <c r="M59" s="757"/>
      <c r="N59" s="757"/>
      <c r="O59" s="757"/>
      <c r="P59" s="757"/>
      <c r="Q59" s="757"/>
    </row>
    <row r="60" spans="1:17" ht="94.5">
      <c r="A60" s="481">
        <v>15</v>
      </c>
      <c r="B60" s="484" t="s">
        <v>805</v>
      </c>
      <c r="C60" s="485" t="s">
        <v>806</v>
      </c>
      <c r="D60" s="486" t="s">
        <v>807</v>
      </c>
      <c r="E60" s="487"/>
      <c r="F60" s="488">
        <v>2086.4</v>
      </c>
      <c r="G60" s="488">
        <v>2086.4</v>
      </c>
      <c r="H60" s="489"/>
      <c r="I60" s="489"/>
      <c r="J60" s="489"/>
      <c r="K60" s="489"/>
      <c r="L60" s="489"/>
      <c r="M60" s="489"/>
      <c r="N60" s="489">
        <v>128</v>
      </c>
      <c r="O60" s="489"/>
      <c r="P60" s="489"/>
      <c r="Q60" s="489"/>
    </row>
    <row r="61" spans="1:17" ht="15">
      <c r="A61" s="756" t="s">
        <v>778</v>
      </c>
      <c r="B61" s="757"/>
      <c r="C61" s="757"/>
      <c r="D61" s="757"/>
      <c r="E61" s="757"/>
      <c r="F61" s="757"/>
      <c r="G61" s="757"/>
      <c r="H61" s="757"/>
      <c r="I61" s="757"/>
      <c r="J61" s="489"/>
      <c r="K61" s="489"/>
      <c r="L61" s="489"/>
      <c r="M61" s="489"/>
      <c r="N61" s="489"/>
      <c r="O61" s="489"/>
      <c r="P61" s="489"/>
      <c r="Q61" s="489"/>
    </row>
    <row r="62" spans="1:17" ht="15">
      <c r="A62" s="759" t="s">
        <v>808</v>
      </c>
      <c r="B62" s="757"/>
      <c r="C62" s="757"/>
      <c r="D62" s="757"/>
      <c r="E62" s="757"/>
      <c r="F62" s="757"/>
      <c r="G62" s="757"/>
      <c r="H62" s="757"/>
      <c r="I62" s="757"/>
      <c r="J62" s="489"/>
      <c r="K62" s="489"/>
      <c r="L62" s="489"/>
      <c r="M62" s="489"/>
      <c r="N62" s="489"/>
      <c r="O62" s="489"/>
      <c r="P62" s="489"/>
      <c r="Q62" s="489"/>
    </row>
    <row r="63" spans="1:17" ht="15">
      <c r="A63" s="756" t="s">
        <v>809</v>
      </c>
      <c r="B63" s="757"/>
      <c r="C63" s="757"/>
      <c r="D63" s="757"/>
      <c r="E63" s="757"/>
      <c r="F63" s="757"/>
      <c r="G63" s="757"/>
      <c r="H63" s="757"/>
      <c r="I63" s="757"/>
      <c r="J63" s="489"/>
      <c r="K63" s="489"/>
      <c r="L63" s="489"/>
      <c r="M63" s="489"/>
      <c r="N63" s="489"/>
      <c r="O63" s="489"/>
      <c r="P63" s="489"/>
      <c r="Q63" s="489"/>
    </row>
    <row r="64" spans="1:17" ht="15">
      <c r="A64" s="756" t="s">
        <v>784</v>
      </c>
      <c r="B64" s="757"/>
      <c r="C64" s="757"/>
      <c r="D64" s="757"/>
      <c r="E64" s="757"/>
      <c r="F64" s="757"/>
      <c r="G64" s="757"/>
      <c r="H64" s="757"/>
      <c r="I64" s="757"/>
      <c r="J64" s="489"/>
      <c r="K64" s="489"/>
      <c r="L64" s="489"/>
      <c r="M64" s="489"/>
      <c r="N64" s="489"/>
      <c r="O64" s="489"/>
      <c r="P64" s="489"/>
      <c r="Q64" s="489"/>
    </row>
    <row r="65" spans="1:17" ht="15">
      <c r="A65" s="756" t="s">
        <v>810</v>
      </c>
      <c r="B65" s="757"/>
      <c r="C65" s="757"/>
      <c r="D65" s="757"/>
      <c r="E65" s="757"/>
      <c r="F65" s="757"/>
      <c r="G65" s="757"/>
      <c r="H65" s="757"/>
      <c r="I65" s="757"/>
      <c r="J65" s="489"/>
      <c r="K65" s="489"/>
      <c r="L65" s="489"/>
      <c r="M65" s="489"/>
      <c r="N65" s="489"/>
      <c r="O65" s="489"/>
      <c r="P65" s="489"/>
      <c r="Q65" s="489"/>
    </row>
    <row r="66" spans="1:17" ht="15">
      <c r="A66" s="756" t="s">
        <v>811</v>
      </c>
      <c r="B66" s="757"/>
      <c r="C66" s="757"/>
      <c r="D66" s="757"/>
      <c r="E66" s="757"/>
      <c r="F66" s="757"/>
      <c r="G66" s="757"/>
      <c r="H66" s="757"/>
      <c r="I66" s="757"/>
      <c r="J66" s="489"/>
      <c r="K66" s="489"/>
      <c r="L66" s="489"/>
      <c r="M66" s="489"/>
      <c r="N66" s="489"/>
      <c r="O66" s="489"/>
      <c r="P66" s="489"/>
      <c r="Q66" s="489"/>
    </row>
    <row r="67" spans="1:17" ht="15">
      <c r="A67" s="756" t="s">
        <v>785</v>
      </c>
      <c r="B67" s="757"/>
      <c r="C67" s="757"/>
      <c r="D67" s="757"/>
      <c r="E67" s="757"/>
      <c r="F67" s="757"/>
      <c r="G67" s="757"/>
      <c r="H67" s="757"/>
      <c r="I67" s="757"/>
      <c r="J67" s="489"/>
      <c r="K67" s="489"/>
      <c r="L67" s="489"/>
      <c r="M67" s="489"/>
      <c r="N67" s="489"/>
      <c r="O67" s="489"/>
      <c r="P67" s="489"/>
      <c r="Q67" s="489"/>
    </row>
    <row r="68" spans="1:17" ht="15">
      <c r="A68" s="759" t="s">
        <v>812</v>
      </c>
      <c r="B68" s="757"/>
      <c r="C68" s="757"/>
      <c r="D68" s="757"/>
      <c r="E68" s="757"/>
      <c r="F68" s="757"/>
      <c r="G68" s="757"/>
      <c r="H68" s="757"/>
      <c r="I68" s="757"/>
      <c r="J68" s="489"/>
      <c r="K68" s="489"/>
      <c r="L68" s="489"/>
      <c r="M68" s="489"/>
      <c r="N68" s="489"/>
      <c r="O68" s="489"/>
      <c r="P68" s="489"/>
      <c r="Q68" s="489"/>
    </row>
    <row r="69" spans="1:17" ht="15">
      <c r="A69" s="760" t="s">
        <v>813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</row>
    <row r="70" spans="1:17" ht="15">
      <c r="A70" s="756" t="s">
        <v>814</v>
      </c>
      <c r="B70" s="757"/>
      <c r="C70" s="757"/>
      <c r="D70" s="757"/>
      <c r="E70" s="757"/>
      <c r="F70" s="757"/>
      <c r="G70" s="757"/>
      <c r="H70" s="757"/>
      <c r="I70" s="757"/>
      <c r="J70" s="488">
        <v>40189</v>
      </c>
      <c r="K70" s="488">
        <v>1066</v>
      </c>
      <c r="L70" s="488">
        <v>741</v>
      </c>
      <c r="M70" s="488">
        <v>148</v>
      </c>
      <c r="N70" s="489"/>
      <c r="O70" s="488">
        <v>98.04</v>
      </c>
      <c r="P70" s="489"/>
      <c r="Q70" s="488">
        <v>9.9700000000000006</v>
      </c>
    </row>
    <row r="71" spans="1:17" ht="15">
      <c r="A71" s="756" t="s">
        <v>779</v>
      </c>
      <c r="B71" s="757"/>
      <c r="C71" s="757"/>
      <c r="D71" s="757"/>
      <c r="E71" s="757"/>
      <c r="F71" s="757"/>
      <c r="G71" s="757"/>
      <c r="H71" s="757"/>
      <c r="I71" s="757"/>
      <c r="J71" s="488">
        <v>900</v>
      </c>
      <c r="K71" s="489"/>
      <c r="L71" s="489"/>
      <c r="M71" s="489"/>
      <c r="N71" s="489"/>
      <c r="O71" s="489"/>
      <c r="P71" s="489"/>
      <c r="Q71" s="489"/>
    </row>
    <row r="72" spans="1:17" ht="15">
      <c r="A72" s="756" t="s">
        <v>780</v>
      </c>
      <c r="B72" s="757"/>
      <c r="C72" s="757"/>
      <c r="D72" s="757"/>
      <c r="E72" s="757"/>
      <c r="F72" s="757"/>
      <c r="G72" s="757"/>
      <c r="H72" s="757"/>
      <c r="I72" s="757"/>
      <c r="J72" s="488">
        <v>607</v>
      </c>
      <c r="K72" s="489"/>
      <c r="L72" s="489"/>
      <c r="M72" s="489"/>
      <c r="N72" s="489"/>
      <c r="O72" s="489"/>
      <c r="P72" s="489"/>
      <c r="Q72" s="489"/>
    </row>
    <row r="73" spans="1:17" ht="15">
      <c r="A73" s="759" t="s">
        <v>815</v>
      </c>
      <c r="B73" s="757"/>
      <c r="C73" s="757"/>
      <c r="D73" s="757"/>
      <c r="E73" s="757"/>
      <c r="F73" s="757"/>
      <c r="G73" s="757"/>
      <c r="H73" s="757"/>
      <c r="I73" s="757"/>
      <c r="J73" s="489"/>
      <c r="K73" s="489"/>
      <c r="L73" s="489"/>
      <c r="M73" s="489"/>
      <c r="N73" s="489"/>
      <c r="O73" s="489"/>
      <c r="P73" s="489"/>
      <c r="Q73" s="489"/>
    </row>
    <row r="74" spans="1:17" ht="15">
      <c r="A74" s="756" t="s">
        <v>782</v>
      </c>
      <c r="B74" s="757"/>
      <c r="C74" s="757"/>
      <c r="D74" s="757"/>
      <c r="E74" s="757"/>
      <c r="F74" s="757"/>
      <c r="G74" s="757"/>
      <c r="H74" s="757"/>
      <c r="I74" s="757"/>
      <c r="J74" s="488">
        <v>27041</v>
      </c>
      <c r="K74" s="489"/>
      <c r="L74" s="489"/>
      <c r="M74" s="489"/>
      <c r="N74" s="489"/>
      <c r="O74" s="488">
        <v>98.04</v>
      </c>
      <c r="P74" s="489"/>
      <c r="Q74" s="488">
        <v>9.9700000000000006</v>
      </c>
    </row>
    <row r="75" spans="1:17" ht="15">
      <c r="A75" s="756" t="s">
        <v>783</v>
      </c>
      <c r="B75" s="757"/>
      <c r="C75" s="757"/>
      <c r="D75" s="757"/>
      <c r="E75" s="757"/>
      <c r="F75" s="757"/>
      <c r="G75" s="757"/>
      <c r="H75" s="757"/>
      <c r="I75" s="757"/>
      <c r="J75" s="488">
        <v>35800</v>
      </c>
      <c r="K75" s="489"/>
      <c r="L75" s="489"/>
      <c r="M75" s="489"/>
      <c r="N75" s="489"/>
      <c r="O75" s="489"/>
      <c r="P75" s="489"/>
      <c r="Q75" s="489"/>
    </row>
    <row r="76" spans="1:17" ht="15">
      <c r="A76" s="756" t="s">
        <v>816</v>
      </c>
      <c r="B76" s="757"/>
      <c r="C76" s="757"/>
      <c r="D76" s="757"/>
      <c r="E76" s="757"/>
      <c r="F76" s="757"/>
      <c r="G76" s="757"/>
      <c r="H76" s="757"/>
      <c r="I76" s="757"/>
      <c r="J76" s="488">
        <v>20853</v>
      </c>
      <c r="K76" s="489"/>
      <c r="L76" s="489"/>
      <c r="M76" s="489"/>
      <c r="N76" s="489"/>
      <c r="O76" s="489"/>
      <c r="P76" s="489"/>
      <c r="Q76" s="489"/>
    </row>
    <row r="77" spans="1:17" ht="15">
      <c r="A77" s="756" t="s">
        <v>784</v>
      </c>
      <c r="B77" s="757"/>
      <c r="C77" s="757"/>
      <c r="D77" s="757"/>
      <c r="E77" s="757"/>
      <c r="F77" s="757"/>
      <c r="G77" s="757"/>
      <c r="H77" s="757"/>
      <c r="I77" s="757"/>
      <c r="J77" s="488">
        <v>83694</v>
      </c>
      <c r="K77" s="489"/>
      <c r="L77" s="489"/>
      <c r="M77" s="489"/>
      <c r="N77" s="489"/>
      <c r="O77" s="488">
        <v>98.04</v>
      </c>
      <c r="P77" s="489"/>
      <c r="Q77" s="488">
        <v>9.9700000000000006</v>
      </c>
    </row>
    <row r="78" spans="1:17" ht="15">
      <c r="A78" s="756" t="s">
        <v>785</v>
      </c>
      <c r="B78" s="757"/>
      <c r="C78" s="757"/>
      <c r="D78" s="757"/>
      <c r="E78" s="757"/>
      <c r="F78" s="757"/>
      <c r="G78" s="757"/>
      <c r="H78" s="757"/>
      <c r="I78" s="757"/>
      <c r="J78" s="489"/>
      <c r="K78" s="489"/>
      <c r="L78" s="489"/>
      <c r="M78" s="489"/>
      <c r="N78" s="489"/>
      <c r="O78" s="489"/>
      <c r="P78" s="489"/>
      <c r="Q78" s="489"/>
    </row>
    <row r="79" spans="1:17" ht="15">
      <c r="A79" s="756" t="s">
        <v>786</v>
      </c>
      <c r="B79" s="757"/>
      <c r="C79" s="757"/>
      <c r="D79" s="757"/>
      <c r="E79" s="757"/>
      <c r="F79" s="757"/>
      <c r="G79" s="757"/>
      <c r="H79" s="757"/>
      <c r="I79" s="757"/>
      <c r="J79" s="488">
        <v>1430</v>
      </c>
      <c r="K79" s="489"/>
      <c r="L79" s="489"/>
      <c r="M79" s="489"/>
      <c r="N79" s="489"/>
      <c r="O79" s="489"/>
      <c r="P79" s="489"/>
      <c r="Q79" s="489"/>
    </row>
    <row r="80" spans="1:17" ht="15">
      <c r="A80" s="756" t="s">
        <v>787</v>
      </c>
      <c r="B80" s="757"/>
      <c r="C80" s="757"/>
      <c r="D80" s="757"/>
      <c r="E80" s="757"/>
      <c r="F80" s="757"/>
      <c r="G80" s="757"/>
      <c r="H80" s="757"/>
      <c r="I80" s="757"/>
      <c r="J80" s="488">
        <v>741</v>
      </c>
      <c r="K80" s="489"/>
      <c r="L80" s="489"/>
      <c r="M80" s="489"/>
      <c r="N80" s="489"/>
      <c r="O80" s="489"/>
      <c r="P80" s="489"/>
      <c r="Q80" s="489"/>
    </row>
    <row r="81" spans="1:17" ht="15">
      <c r="A81" s="756" t="s">
        <v>788</v>
      </c>
      <c r="B81" s="757"/>
      <c r="C81" s="757"/>
      <c r="D81" s="757"/>
      <c r="E81" s="757"/>
      <c r="F81" s="757"/>
      <c r="G81" s="757"/>
      <c r="H81" s="757"/>
      <c r="I81" s="757"/>
      <c r="J81" s="488">
        <v>1214</v>
      </c>
      <c r="K81" s="489"/>
      <c r="L81" s="489"/>
      <c r="M81" s="489"/>
      <c r="N81" s="489"/>
      <c r="O81" s="489"/>
      <c r="P81" s="489"/>
      <c r="Q81" s="489"/>
    </row>
    <row r="82" spans="1:17" ht="15">
      <c r="A82" s="756" t="s">
        <v>789</v>
      </c>
      <c r="B82" s="757"/>
      <c r="C82" s="757"/>
      <c r="D82" s="757"/>
      <c r="E82" s="757"/>
      <c r="F82" s="757"/>
      <c r="G82" s="757"/>
      <c r="H82" s="757"/>
      <c r="I82" s="757"/>
      <c r="J82" s="488">
        <v>35800</v>
      </c>
      <c r="K82" s="489"/>
      <c r="L82" s="489"/>
      <c r="M82" s="489"/>
      <c r="N82" s="489"/>
      <c r="O82" s="489"/>
      <c r="P82" s="489"/>
      <c r="Q82" s="489"/>
    </row>
    <row r="83" spans="1:17" ht="15">
      <c r="A83" s="756" t="s">
        <v>790</v>
      </c>
      <c r="B83" s="757"/>
      <c r="C83" s="757"/>
      <c r="D83" s="757"/>
      <c r="E83" s="757"/>
      <c r="F83" s="757"/>
      <c r="G83" s="757"/>
      <c r="H83" s="757"/>
      <c r="I83" s="757"/>
      <c r="J83" s="488">
        <v>900</v>
      </c>
      <c r="K83" s="489"/>
      <c r="L83" s="489"/>
      <c r="M83" s="489"/>
      <c r="N83" s="489"/>
      <c r="O83" s="489"/>
      <c r="P83" s="489"/>
      <c r="Q83" s="489"/>
    </row>
    <row r="84" spans="1:17" ht="15">
      <c r="A84" s="756" t="s">
        <v>791</v>
      </c>
      <c r="B84" s="757"/>
      <c r="C84" s="757"/>
      <c r="D84" s="757"/>
      <c r="E84" s="757"/>
      <c r="F84" s="757"/>
      <c r="G84" s="757"/>
      <c r="H84" s="757"/>
      <c r="I84" s="757"/>
      <c r="J84" s="488">
        <v>607</v>
      </c>
      <c r="K84" s="489"/>
      <c r="L84" s="489"/>
      <c r="M84" s="489"/>
      <c r="N84" s="489"/>
      <c r="O84" s="489"/>
      <c r="P84" s="489"/>
      <c r="Q84" s="489"/>
    </row>
    <row r="85" spans="1:17" ht="15">
      <c r="A85" s="759" t="s">
        <v>817</v>
      </c>
      <c r="B85" s="757"/>
      <c r="C85" s="757"/>
      <c r="D85" s="757"/>
      <c r="E85" s="757"/>
      <c r="F85" s="757"/>
      <c r="G85" s="757"/>
      <c r="H85" s="757"/>
      <c r="I85" s="757"/>
      <c r="J85" s="491">
        <v>83694</v>
      </c>
      <c r="K85" s="489"/>
      <c r="L85" s="489"/>
      <c r="M85" s="489"/>
      <c r="N85" s="489"/>
      <c r="O85" s="491">
        <v>98.04</v>
      </c>
      <c r="P85" s="489"/>
      <c r="Q85" s="491">
        <v>9.9700000000000006</v>
      </c>
    </row>
    <row r="86" spans="1:17">
      <c r="F86" s="496"/>
      <c r="G86" s="496"/>
      <c r="H86" s="496"/>
      <c r="I86" s="496"/>
      <c r="J86" s="496"/>
      <c r="K86" s="496"/>
      <c r="L86" s="496"/>
      <c r="M86" s="496"/>
      <c r="N86" s="496"/>
      <c r="O86" s="496"/>
      <c r="P86" s="496"/>
      <c r="Q86" s="496"/>
    </row>
    <row r="87" spans="1:17" ht="15">
      <c r="A87" s="762" t="s">
        <v>818</v>
      </c>
      <c r="B87" s="763"/>
      <c r="C87" s="763"/>
      <c r="D87" s="763"/>
      <c r="E87" s="763"/>
      <c r="F87" s="763"/>
      <c r="G87" s="763"/>
      <c r="H87" s="763"/>
      <c r="I87" s="763"/>
      <c r="J87" s="763"/>
      <c r="K87" s="763"/>
      <c r="L87" s="763"/>
      <c r="M87" s="763"/>
      <c r="N87" s="763"/>
      <c r="O87" s="763"/>
      <c r="P87" s="763"/>
      <c r="Q87" s="763"/>
    </row>
    <row r="88" spans="1:17"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</row>
    <row r="89" spans="1:17">
      <c r="F89" s="496"/>
      <c r="G89" s="496"/>
      <c r="H89" s="496"/>
      <c r="I89" s="496"/>
      <c r="J89" s="496"/>
      <c r="K89" s="496"/>
      <c r="L89" s="496"/>
      <c r="M89" s="496"/>
      <c r="N89" s="496"/>
      <c r="O89" s="496"/>
      <c r="P89" s="496"/>
      <c r="Q89" s="496"/>
    </row>
    <row r="90" spans="1:17">
      <c r="F90" s="496"/>
      <c r="G90" s="496"/>
      <c r="H90" s="496"/>
      <c r="I90" s="496"/>
      <c r="J90" s="496"/>
      <c r="K90" s="496"/>
      <c r="L90" s="496"/>
      <c r="M90" s="496"/>
      <c r="N90" s="496"/>
      <c r="O90" s="496"/>
      <c r="P90" s="496"/>
      <c r="Q90" s="496"/>
    </row>
    <row r="91" spans="1:17">
      <c r="F91" s="496"/>
      <c r="G91" s="496"/>
      <c r="H91" s="496"/>
      <c r="I91" s="496"/>
      <c r="J91" s="496"/>
      <c r="K91" s="496"/>
      <c r="L91" s="496"/>
      <c r="M91" s="496"/>
      <c r="N91" s="496"/>
      <c r="O91" s="496"/>
      <c r="P91" s="496"/>
      <c r="Q91" s="496"/>
    </row>
    <row r="92" spans="1:17"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</row>
    <row r="93" spans="1:17">
      <c r="F93" s="496"/>
      <c r="G93" s="496"/>
      <c r="H93" s="496"/>
      <c r="I93" s="496"/>
      <c r="J93" s="496"/>
      <c r="K93" s="496"/>
      <c r="L93" s="496"/>
      <c r="M93" s="496"/>
      <c r="N93" s="496"/>
      <c r="O93" s="496"/>
      <c r="P93" s="496"/>
      <c r="Q93" s="496"/>
    </row>
    <row r="94" spans="1:17">
      <c r="F94" s="496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</row>
    <row r="95" spans="1:17"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</row>
    <row r="96" spans="1:17">
      <c r="F96" s="496"/>
      <c r="G96" s="496"/>
      <c r="H96" s="496"/>
      <c r="I96" s="496"/>
      <c r="J96" s="496"/>
      <c r="K96" s="496"/>
      <c r="L96" s="496"/>
      <c r="M96" s="496"/>
      <c r="N96" s="496"/>
      <c r="O96" s="496"/>
      <c r="P96" s="496"/>
      <c r="Q96" s="496"/>
    </row>
    <row r="97" spans="6:17"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</row>
    <row r="98" spans="6:17">
      <c r="F98" s="496"/>
      <c r="G98" s="496"/>
      <c r="H98" s="496"/>
      <c r="I98" s="496"/>
      <c r="J98" s="496"/>
      <c r="K98" s="496"/>
      <c r="L98" s="496"/>
      <c r="M98" s="496"/>
      <c r="N98" s="496"/>
      <c r="O98" s="496"/>
      <c r="P98" s="496"/>
      <c r="Q98" s="496"/>
    </row>
    <row r="99" spans="6:17"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</row>
    <row r="100" spans="6:17"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</row>
    <row r="101" spans="6:17"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</row>
    <row r="102" spans="6:17"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</row>
    <row r="103" spans="6:17"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</row>
    <row r="104" spans="6:17">
      <c r="F104" s="496"/>
      <c r="G104" s="496"/>
      <c r="H104" s="496"/>
      <c r="I104" s="496"/>
      <c r="J104" s="496"/>
      <c r="K104" s="496"/>
      <c r="L104" s="496"/>
      <c r="M104" s="496"/>
      <c r="N104" s="496"/>
      <c r="O104" s="496"/>
      <c r="P104" s="496"/>
      <c r="Q104" s="496"/>
    </row>
    <row r="105" spans="6:17">
      <c r="F105" s="496"/>
      <c r="G105" s="496"/>
      <c r="H105" s="496"/>
      <c r="I105" s="496"/>
      <c r="J105" s="496"/>
      <c r="K105" s="496"/>
      <c r="L105" s="496"/>
      <c r="M105" s="496"/>
      <c r="N105" s="496"/>
      <c r="O105" s="496"/>
      <c r="P105" s="496"/>
      <c r="Q105" s="496"/>
    </row>
    <row r="106" spans="6:17">
      <c r="F106" s="496"/>
      <c r="G106" s="496"/>
      <c r="H106" s="496"/>
      <c r="I106" s="496"/>
      <c r="J106" s="496"/>
      <c r="K106" s="496"/>
      <c r="L106" s="496"/>
      <c r="M106" s="496"/>
      <c r="N106" s="496"/>
      <c r="O106" s="496"/>
      <c r="P106" s="496"/>
      <c r="Q106" s="496"/>
    </row>
    <row r="107" spans="6:17">
      <c r="F107" s="496"/>
      <c r="G107" s="496"/>
      <c r="H107" s="496"/>
      <c r="I107" s="496"/>
      <c r="J107" s="496"/>
      <c r="K107" s="496"/>
      <c r="L107" s="496"/>
      <c r="M107" s="496"/>
      <c r="N107" s="496"/>
      <c r="O107" s="496"/>
      <c r="P107" s="496"/>
      <c r="Q107" s="496"/>
    </row>
    <row r="108" spans="6:17">
      <c r="F108" s="496"/>
      <c r="G108" s="496"/>
      <c r="H108" s="496"/>
      <c r="I108" s="496"/>
      <c r="J108" s="496"/>
      <c r="K108" s="496"/>
      <c r="L108" s="496"/>
      <c r="M108" s="496"/>
      <c r="N108" s="496"/>
      <c r="O108" s="496"/>
      <c r="P108" s="496"/>
      <c r="Q108" s="496"/>
    </row>
    <row r="109" spans="6:17">
      <c r="F109" s="496"/>
      <c r="G109" s="496"/>
      <c r="H109" s="496"/>
      <c r="I109" s="496"/>
      <c r="J109" s="496"/>
      <c r="K109" s="496"/>
      <c r="L109" s="496"/>
      <c r="M109" s="496"/>
      <c r="N109" s="496"/>
      <c r="O109" s="496"/>
      <c r="P109" s="496"/>
      <c r="Q109" s="496"/>
    </row>
    <row r="110" spans="6:17">
      <c r="F110" s="496"/>
      <c r="G110" s="496"/>
      <c r="H110" s="496"/>
      <c r="I110" s="496"/>
      <c r="J110" s="496"/>
      <c r="K110" s="496"/>
      <c r="L110" s="496"/>
      <c r="M110" s="496"/>
      <c r="N110" s="496"/>
      <c r="O110" s="496"/>
      <c r="P110" s="496"/>
      <c r="Q110" s="496"/>
    </row>
    <row r="111" spans="6:17">
      <c r="F111" s="496"/>
      <c r="G111" s="496"/>
      <c r="H111" s="496"/>
      <c r="I111" s="496"/>
      <c r="J111" s="496"/>
      <c r="K111" s="496"/>
      <c r="L111" s="496"/>
      <c r="M111" s="496"/>
      <c r="N111" s="496"/>
      <c r="O111" s="496"/>
      <c r="P111" s="496"/>
      <c r="Q111" s="496"/>
    </row>
    <row r="112" spans="6:17">
      <c r="F112" s="496"/>
      <c r="G112" s="496"/>
      <c r="H112" s="496"/>
      <c r="I112" s="496"/>
      <c r="J112" s="496"/>
      <c r="K112" s="496"/>
      <c r="L112" s="496"/>
      <c r="M112" s="496"/>
      <c r="N112" s="496"/>
      <c r="O112" s="496"/>
      <c r="P112" s="496"/>
      <c r="Q112" s="496"/>
    </row>
    <row r="113" spans="6:17"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</row>
    <row r="114" spans="6:17">
      <c r="F114" s="496"/>
      <c r="G114" s="496"/>
      <c r="H114" s="496"/>
      <c r="I114" s="496"/>
      <c r="J114" s="496"/>
      <c r="K114" s="496"/>
      <c r="L114" s="496"/>
      <c r="M114" s="496"/>
      <c r="N114" s="496"/>
      <c r="O114" s="496"/>
      <c r="P114" s="496"/>
      <c r="Q114" s="496"/>
    </row>
    <row r="115" spans="6:17">
      <c r="F115" s="496"/>
      <c r="G115" s="496"/>
      <c r="H115" s="496"/>
      <c r="I115" s="496"/>
      <c r="J115" s="496"/>
      <c r="K115" s="496"/>
      <c r="L115" s="496"/>
      <c r="M115" s="496"/>
      <c r="N115" s="496"/>
      <c r="O115" s="496"/>
      <c r="P115" s="496"/>
      <c r="Q115" s="496"/>
    </row>
    <row r="116" spans="6:17">
      <c r="F116" s="496"/>
      <c r="G116" s="496"/>
      <c r="H116" s="496"/>
      <c r="I116" s="496"/>
      <c r="J116" s="496"/>
      <c r="K116" s="496"/>
      <c r="L116" s="496"/>
      <c r="M116" s="496"/>
      <c r="N116" s="496"/>
      <c r="O116" s="496"/>
      <c r="P116" s="496"/>
      <c r="Q116" s="496"/>
    </row>
    <row r="117" spans="6:17">
      <c r="F117" s="496"/>
      <c r="G117" s="496"/>
      <c r="H117" s="496"/>
      <c r="I117" s="496"/>
      <c r="J117" s="496"/>
      <c r="K117" s="496"/>
      <c r="L117" s="496"/>
      <c r="M117" s="496"/>
      <c r="N117" s="496"/>
      <c r="O117" s="496"/>
      <c r="P117" s="496"/>
      <c r="Q117" s="496"/>
    </row>
    <row r="118" spans="6:17">
      <c r="F118" s="496"/>
      <c r="G118" s="496"/>
      <c r="H118" s="496"/>
      <c r="I118" s="496"/>
      <c r="J118" s="496"/>
      <c r="K118" s="496"/>
      <c r="L118" s="496"/>
      <c r="M118" s="496"/>
      <c r="N118" s="496"/>
      <c r="O118" s="496"/>
      <c r="P118" s="496"/>
      <c r="Q118" s="496"/>
    </row>
    <row r="119" spans="6:17">
      <c r="F119" s="496"/>
      <c r="G119" s="496"/>
      <c r="H119" s="496"/>
      <c r="I119" s="496"/>
      <c r="J119" s="496"/>
      <c r="K119" s="496"/>
      <c r="L119" s="496"/>
      <c r="M119" s="496"/>
      <c r="N119" s="496"/>
      <c r="O119" s="496"/>
      <c r="P119" s="496"/>
      <c r="Q119" s="496"/>
    </row>
    <row r="120" spans="6:17">
      <c r="F120" s="496"/>
      <c r="G120" s="496"/>
      <c r="H120" s="496"/>
      <c r="I120" s="496"/>
      <c r="J120" s="496"/>
      <c r="K120" s="496"/>
      <c r="L120" s="496"/>
      <c r="M120" s="496"/>
      <c r="N120" s="496"/>
      <c r="O120" s="496"/>
      <c r="P120" s="496"/>
      <c r="Q120" s="496"/>
    </row>
    <row r="121" spans="6:17">
      <c r="F121" s="496"/>
      <c r="G121" s="496"/>
      <c r="H121" s="496"/>
      <c r="I121" s="496"/>
      <c r="J121" s="496"/>
      <c r="K121" s="496"/>
      <c r="L121" s="496"/>
      <c r="M121" s="496"/>
      <c r="N121" s="496"/>
      <c r="O121" s="496"/>
      <c r="P121" s="496"/>
      <c r="Q121" s="496"/>
    </row>
    <row r="122" spans="6:17">
      <c r="F122" s="496"/>
      <c r="G122" s="496"/>
      <c r="H122" s="496"/>
      <c r="I122" s="496"/>
      <c r="J122" s="496"/>
      <c r="K122" s="496"/>
      <c r="L122" s="496"/>
      <c r="M122" s="496"/>
      <c r="N122" s="496"/>
      <c r="O122" s="496"/>
      <c r="P122" s="496"/>
      <c r="Q122" s="496"/>
    </row>
    <row r="123" spans="6:17">
      <c r="F123" s="496"/>
      <c r="G123" s="496"/>
      <c r="H123" s="496"/>
      <c r="I123" s="496"/>
      <c r="J123" s="496"/>
      <c r="K123" s="496"/>
      <c r="L123" s="496"/>
      <c r="M123" s="496"/>
      <c r="N123" s="496"/>
      <c r="O123" s="496"/>
      <c r="P123" s="496"/>
      <c r="Q123" s="496"/>
    </row>
    <row r="124" spans="6:17">
      <c r="F124" s="496"/>
      <c r="G124" s="496"/>
      <c r="H124" s="496"/>
      <c r="I124" s="496"/>
      <c r="J124" s="496"/>
      <c r="K124" s="496"/>
      <c r="L124" s="496"/>
      <c r="M124" s="496"/>
      <c r="N124" s="496"/>
      <c r="O124" s="496"/>
      <c r="P124" s="496"/>
      <c r="Q124" s="496"/>
    </row>
    <row r="125" spans="6:17">
      <c r="F125" s="496"/>
      <c r="G125" s="496"/>
      <c r="H125" s="496"/>
      <c r="I125" s="496"/>
      <c r="J125" s="496"/>
      <c r="K125" s="496"/>
      <c r="L125" s="496"/>
      <c r="M125" s="496"/>
      <c r="N125" s="496"/>
      <c r="O125" s="496"/>
      <c r="P125" s="496"/>
      <c r="Q125" s="496"/>
    </row>
    <row r="126" spans="6:17">
      <c r="F126" s="496"/>
      <c r="G126" s="496"/>
      <c r="H126" s="496"/>
      <c r="I126" s="496"/>
      <c r="J126" s="496"/>
      <c r="K126" s="496"/>
      <c r="L126" s="496"/>
      <c r="M126" s="496"/>
      <c r="N126" s="496"/>
      <c r="O126" s="496"/>
      <c r="P126" s="496"/>
      <c r="Q126" s="496"/>
    </row>
    <row r="127" spans="6:17">
      <c r="F127" s="496"/>
      <c r="G127" s="496"/>
      <c r="H127" s="496"/>
      <c r="I127" s="496"/>
      <c r="J127" s="496"/>
      <c r="K127" s="496"/>
      <c r="L127" s="496"/>
      <c r="M127" s="496"/>
      <c r="N127" s="496"/>
      <c r="O127" s="496"/>
      <c r="P127" s="496"/>
      <c r="Q127" s="496"/>
    </row>
    <row r="128" spans="6:17">
      <c r="F128" s="496"/>
      <c r="G128" s="496"/>
      <c r="H128" s="496"/>
      <c r="I128" s="496"/>
      <c r="J128" s="496"/>
      <c r="K128" s="496"/>
      <c r="L128" s="496"/>
      <c r="M128" s="496"/>
      <c r="N128" s="496"/>
      <c r="O128" s="496"/>
      <c r="P128" s="496"/>
      <c r="Q128" s="496"/>
    </row>
    <row r="129" spans="6:17">
      <c r="F129" s="496"/>
      <c r="G129" s="496"/>
      <c r="H129" s="496"/>
      <c r="I129" s="496"/>
      <c r="J129" s="496"/>
      <c r="K129" s="496"/>
      <c r="L129" s="496"/>
      <c r="M129" s="496"/>
      <c r="N129" s="496"/>
      <c r="O129" s="496"/>
      <c r="P129" s="496"/>
      <c r="Q129" s="496"/>
    </row>
    <row r="130" spans="6:17">
      <c r="F130" s="496"/>
      <c r="G130" s="496"/>
      <c r="H130" s="496"/>
      <c r="I130" s="496"/>
      <c r="J130" s="496"/>
      <c r="K130" s="496"/>
      <c r="L130" s="496"/>
      <c r="M130" s="496"/>
      <c r="N130" s="496"/>
      <c r="O130" s="496"/>
      <c r="P130" s="496"/>
      <c r="Q130" s="496"/>
    </row>
    <row r="131" spans="6:17">
      <c r="F131" s="496"/>
      <c r="G131" s="496"/>
      <c r="H131" s="496"/>
      <c r="I131" s="496"/>
      <c r="J131" s="496"/>
      <c r="K131" s="496"/>
      <c r="L131" s="496"/>
      <c r="M131" s="496"/>
      <c r="N131" s="496"/>
      <c r="O131" s="496"/>
      <c r="P131" s="496"/>
      <c r="Q131" s="496"/>
    </row>
    <row r="132" spans="6:17">
      <c r="F132" s="496"/>
      <c r="G132" s="496"/>
      <c r="H132" s="496"/>
      <c r="I132" s="496"/>
      <c r="J132" s="496"/>
      <c r="K132" s="496"/>
      <c r="L132" s="496"/>
      <c r="M132" s="496"/>
      <c r="N132" s="496"/>
      <c r="O132" s="496"/>
      <c r="P132" s="496"/>
      <c r="Q132" s="496"/>
    </row>
    <row r="133" spans="6:17">
      <c r="F133" s="496"/>
      <c r="G133" s="496"/>
      <c r="H133" s="496"/>
      <c r="I133" s="496"/>
      <c r="J133" s="496"/>
      <c r="K133" s="496"/>
      <c r="L133" s="496"/>
      <c r="M133" s="496"/>
      <c r="N133" s="496"/>
      <c r="O133" s="496"/>
      <c r="P133" s="496"/>
      <c r="Q133" s="496"/>
    </row>
    <row r="134" spans="6:17">
      <c r="F134" s="496"/>
      <c r="G134" s="496"/>
      <c r="H134" s="496"/>
      <c r="I134" s="496"/>
      <c r="J134" s="496"/>
      <c r="K134" s="496"/>
      <c r="L134" s="496"/>
      <c r="M134" s="496"/>
      <c r="N134" s="496"/>
      <c r="O134" s="496"/>
      <c r="P134" s="496"/>
      <c r="Q134" s="496"/>
    </row>
    <row r="135" spans="6:17">
      <c r="F135" s="496"/>
      <c r="G135" s="496"/>
      <c r="H135" s="496"/>
      <c r="I135" s="496"/>
      <c r="J135" s="496"/>
      <c r="K135" s="496"/>
      <c r="L135" s="496"/>
      <c r="M135" s="496"/>
      <c r="N135" s="496"/>
      <c r="O135" s="496"/>
      <c r="P135" s="496"/>
      <c r="Q135" s="496"/>
    </row>
    <row r="136" spans="6:17">
      <c r="F136" s="496"/>
      <c r="G136" s="496"/>
      <c r="H136" s="496"/>
      <c r="I136" s="496"/>
      <c r="J136" s="496"/>
      <c r="K136" s="496"/>
      <c r="L136" s="496"/>
      <c r="M136" s="496"/>
      <c r="N136" s="496"/>
      <c r="O136" s="496"/>
      <c r="P136" s="496"/>
      <c r="Q136" s="496"/>
    </row>
    <row r="137" spans="6:17">
      <c r="F137" s="496"/>
      <c r="G137" s="496"/>
      <c r="H137" s="496"/>
      <c r="I137" s="496"/>
      <c r="J137" s="496"/>
      <c r="K137" s="496"/>
      <c r="L137" s="496"/>
      <c r="M137" s="496"/>
      <c r="N137" s="496"/>
      <c r="O137" s="496"/>
      <c r="P137" s="496"/>
      <c r="Q137" s="496"/>
    </row>
    <row r="138" spans="6:17">
      <c r="F138" s="496"/>
      <c r="G138" s="496"/>
      <c r="H138" s="496"/>
      <c r="I138" s="496"/>
      <c r="J138" s="496"/>
      <c r="K138" s="496"/>
      <c r="L138" s="496"/>
      <c r="M138" s="496"/>
      <c r="N138" s="496"/>
      <c r="O138" s="496"/>
      <c r="P138" s="496"/>
      <c r="Q138" s="496"/>
    </row>
    <row r="139" spans="6:17">
      <c r="F139" s="496"/>
      <c r="G139" s="496"/>
      <c r="H139" s="496"/>
      <c r="I139" s="496"/>
      <c r="J139" s="496"/>
      <c r="K139" s="496"/>
      <c r="L139" s="496"/>
      <c r="M139" s="496"/>
      <c r="N139" s="496"/>
      <c r="O139" s="496"/>
      <c r="P139" s="496"/>
      <c r="Q139" s="496"/>
    </row>
    <row r="140" spans="6:17">
      <c r="F140" s="496"/>
      <c r="G140" s="496"/>
      <c r="H140" s="496"/>
      <c r="I140" s="496"/>
      <c r="J140" s="496"/>
      <c r="K140" s="496"/>
      <c r="L140" s="496"/>
      <c r="M140" s="496"/>
      <c r="N140" s="496"/>
      <c r="O140" s="496"/>
      <c r="P140" s="496"/>
      <c r="Q140" s="496"/>
    </row>
    <row r="141" spans="6:17"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</row>
    <row r="142" spans="6:17">
      <c r="F142" s="496"/>
      <c r="G142" s="496"/>
      <c r="H142" s="496"/>
      <c r="I142" s="496"/>
      <c r="J142" s="496"/>
      <c r="K142" s="496"/>
      <c r="L142" s="496"/>
      <c r="M142" s="496"/>
      <c r="N142" s="496"/>
      <c r="O142" s="496"/>
      <c r="P142" s="496"/>
      <c r="Q142" s="496"/>
    </row>
    <row r="143" spans="6:17">
      <c r="F143" s="496"/>
      <c r="G143" s="496"/>
      <c r="H143" s="496"/>
      <c r="I143" s="496"/>
      <c r="J143" s="496"/>
      <c r="K143" s="496"/>
      <c r="L143" s="496"/>
      <c r="M143" s="496"/>
      <c r="N143" s="496"/>
      <c r="O143" s="496"/>
      <c r="P143" s="496"/>
      <c r="Q143" s="496"/>
    </row>
    <row r="144" spans="6:17">
      <c r="F144" s="496"/>
      <c r="G144" s="496"/>
      <c r="H144" s="496"/>
      <c r="I144" s="496"/>
      <c r="J144" s="496"/>
      <c r="K144" s="496"/>
      <c r="L144" s="496"/>
      <c r="M144" s="496"/>
      <c r="N144" s="496"/>
      <c r="O144" s="496"/>
      <c r="P144" s="496"/>
      <c r="Q144" s="496"/>
    </row>
    <row r="145" spans="6:17">
      <c r="F145" s="496"/>
      <c r="G145" s="496"/>
      <c r="H145" s="496"/>
      <c r="I145" s="496"/>
      <c r="J145" s="496"/>
      <c r="K145" s="496"/>
      <c r="L145" s="496"/>
      <c r="M145" s="496"/>
      <c r="N145" s="496"/>
      <c r="O145" s="496"/>
      <c r="P145" s="496"/>
      <c r="Q145" s="496"/>
    </row>
    <row r="146" spans="6:17">
      <c r="F146" s="496"/>
      <c r="G146" s="496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</row>
    <row r="147" spans="6:17">
      <c r="F147" s="496"/>
      <c r="G147" s="496"/>
      <c r="H147" s="496"/>
      <c r="I147" s="496"/>
      <c r="J147" s="496"/>
      <c r="K147" s="496"/>
      <c r="L147" s="496"/>
      <c r="M147" s="496"/>
      <c r="N147" s="496"/>
      <c r="O147" s="496"/>
      <c r="P147" s="496"/>
      <c r="Q147" s="496"/>
    </row>
    <row r="148" spans="6:17">
      <c r="F148" s="496"/>
      <c r="G148" s="496"/>
      <c r="H148" s="496"/>
      <c r="I148" s="496"/>
      <c r="J148" s="496"/>
      <c r="K148" s="496"/>
      <c r="L148" s="496"/>
      <c r="M148" s="496"/>
      <c r="N148" s="496"/>
      <c r="O148" s="496"/>
      <c r="P148" s="496"/>
      <c r="Q148" s="496"/>
    </row>
    <row r="149" spans="6:17">
      <c r="F149" s="496"/>
      <c r="G149" s="496"/>
      <c r="H149" s="496"/>
      <c r="I149" s="496"/>
      <c r="J149" s="496"/>
      <c r="K149" s="496"/>
      <c r="L149" s="496"/>
      <c r="M149" s="496"/>
      <c r="N149" s="496"/>
      <c r="O149" s="496"/>
      <c r="P149" s="496"/>
      <c r="Q149" s="496"/>
    </row>
    <row r="150" spans="6:17">
      <c r="F150" s="496"/>
      <c r="G150" s="496"/>
      <c r="H150" s="496"/>
      <c r="I150" s="496"/>
      <c r="J150" s="496"/>
      <c r="K150" s="496"/>
      <c r="L150" s="496"/>
      <c r="M150" s="496"/>
      <c r="N150" s="496"/>
      <c r="O150" s="496"/>
      <c r="P150" s="496"/>
      <c r="Q150" s="496"/>
    </row>
    <row r="151" spans="6:17">
      <c r="F151" s="496"/>
      <c r="G151" s="496"/>
      <c r="H151" s="496"/>
      <c r="I151" s="496"/>
      <c r="J151" s="496"/>
      <c r="K151" s="496"/>
      <c r="L151" s="496"/>
      <c r="M151" s="496"/>
      <c r="N151" s="496"/>
      <c r="O151" s="496"/>
      <c r="P151" s="496"/>
      <c r="Q151" s="496"/>
    </row>
    <row r="152" spans="6:17">
      <c r="F152" s="496"/>
      <c r="G152" s="496"/>
      <c r="H152" s="496"/>
      <c r="I152" s="496"/>
      <c r="J152" s="496"/>
      <c r="K152" s="496"/>
      <c r="L152" s="496"/>
      <c r="M152" s="496"/>
      <c r="N152" s="496"/>
      <c r="O152" s="496"/>
      <c r="P152" s="496"/>
      <c r="Q152" s="496"/>
    </row>
    <row r="153" spans="6:17">
      <c r="F153" s="496"/>
      <c r="G153" s="496"/>
      <c r="H153" s="496"/>
      <c r="I153" s="496"/>
      <c r="J153" s="496"/>
      <c r="K153" s="496"/>
      <c r="L153" s="496"/>
      <c r="M153" s="496"/>
      <c r="N153" s="496"/>
      <c r="O153" s="496"/>
      <c r="P153" s="496"/>
      <c r="Q153" s="496"/>
    </row>
    <row r="154" spans="6:17"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</row>
    <row r="155" spans="6:17">
      <c r="F155" s="496"/>
      <c r="G155" s="496"/>
      <c r="H155" s="496"/>
      <c r="I155" s="496"/>
      <c r="J155" s="496"/>
      <c r="K155" s="496"/>
      <c r="L155" s="496"/>
      <c r="M155" s="496"/>
      <c r="N155" s="496"/>
      <c r="O155" s="496"/>
      <c r="P155" s="496"/>
      <c r="Q155" s="496"/>
    </row>
    <row r="156" spans="6:17">
      <c r="F156" s="496"/>
      <c r="G156" s="496"/>
      <c r="H156" s="496"/>
      <c r="I156" s="496"/>
      <c r="J156" s="496"/>
      <c r="K156" s="496"/>
      <c r="L156" s="496"/>
      <c r="M156" s="496"/>
      <c r="N156" s="496"/>
      <c r="O156" s="496"/>
      <c r="P156" s="496"/>
      <c r="Q156" s="496"/>
    </row>
    <row r="157" spans="6:17">
      <c r="F157" s="496"/>
      <c r="G157" s="496"/>
      <c r="H157" s="496"/>
      <c r="I157" s="496"/>
      <c r="J157" s="496"/>
      <c r="K157" s="496"/>
      <c r="L157" s="496"/>
      <c r="M157" s="496"/>
      <c r="N157" s="496"/>
      <c r="O157" s="496"/>
      <c r="P157" s="496"/>
      <c r="Q157" s="496"/>
    </row>
    <row r="158" spans="6:17">
      <c r="F158" s="496"/>
      <c r="G158" s="496"/>
      <c r="H158" s="496"/>
      <c r="I158" s="496"/>
      <c r="J158" s="496"/>
      <c r="K158" s="496"/>
      <c r="L158" s="496"/>
      <c r="M158" s="496"/>
      <c r="N158" s="496"/>
      <c r="O158" s="496"/>
      <c r="P158" s="496"/>
      <c r="Q158" s="496"/>
    </row>
    <row r="159" spans="6:17">
      <c r="F159" s="496"/>
      <c r="G159" s="496"/>
      <c r="H159" s="496"/>
      <c r="I159" s="496"/>
      <c r="J159" s="496"/>
      <c r="K159" s="496"/>
      <c r="L159" s="496"/>
      <c r="M159" s="496"/>
      <c r="N159" s="496"/>
      <c r="O159" s="496"/>
      <c r="P159" s="496"/>
      <c r="Q159" s="496"/>
    </row>
    <row r="160" spans="6:17">
      <c r="F160" s="496"/>
      <c r="G160" s="496"/>
      <c r="H160" s="496"/>
      <c r="I160" s="496"/>
      <c r="J160" s="496"/>
      <c r="K160" s="496"/>
      <c r="L160" s="496"/>
      <c r="M160" s="496"/>
      <c r="N160" s="496"/>
      <c r="O160" s="496"/>
      <c r="P160" s="496"/>
      <c r="Q160" s="496"/>
    </row>
    <row r="161" spans="6:17">
      <c r="F161" s="496"/>
      <c r="G161" s="496"/>
      <c r="H161" s="496"/>
      <c r="I161" s="496"/>
      <c r="J161" s="496"/>
      <c r="K161" s="496"/>
      <c r="L161" s="496"/>
      <c r="M161" s="496"/>
      <c r="N161" s="496"/>
      <c r="O161" s="496"/>
      <c r="P161" s="496"/>
      <c r="Q161" s="496"/>
    </row>
    <row r="162" spans="6:17">
      <c r="F162" s="496"/>
      <c r="G162" s="496"/>
      <c r="H162" s="496"/>
      <c r="I162" s="496"/>
      <c r="J162" s="496"/>
      <c r="K162" s="496"/>
      <c r="L162" s="496"/>
      <c r="M162" s="496"/>
      <c r="N162" s="496"/>
      <c r="O162" s="496"/>
      <c r="P162" s="496"/>
      <c r="Q162" s="496"/>
    </row>
    <row r="163" spans="6:17">
      <c r="F163" s="496"/>
      <c r="G163" s="496"/>
      <c r="H163" s="496"/>
      <c r="I163" s="496"/>
      <c r="J163" s="496"/>
      <c r="K163" s="496"/>
      <c r="L163" s="496"/>
      <c r="M163" s="496"/>
      <c r="N163" s="496"/>
      <c r="O163" s="496"/>
      <c r="P163" s="496"/>
      <c r="Q163" s="496"/>
    </row>
    <row r="164" spans="6:17">
      <c r="F164" s="496"/>
      <c r="G164" s="496"/>
      <c r="H164" s="496"/>
      <c r="I164" s="496"/>
      <c r="J164" s="496"/>
      <c r="K164" s="496"/>
      <c r="L164" s="496"/>
      <c r="M164" s="496"/>
      <c r="N164" s="496"/>
      <c r="O164" s="496"/>
      <c r="P164" s="496"/>
      <c r="Q164" s="496"/>
    </row>
    <row r="165" spans="6:17">
      <c r="F165" s="496"/>
      <c r="G165" s="496"/>
      <c r="H165" s="496"/>
      <c r="I165" s="496"/>
      <c r="J165" s="496"/>
      <c r="K165" s="496"/>
      <c r="L165" s="496"/>
      <c r="M165" s="496"/>
      <c r="N165" s="496"/>
      <c r="O165" s="496"/>
      <c r="P165" s="496"/>
      <c r="Q165" s="496"/>
    </row>
    <row r="166" spans="6:17">
      <c r="F166" s="496"/>
      <c r="G166" s="496"/>
      <c r="H166" s="496"/>
      <c r="I166" s="496"/>
      <c r="J166" s="496"/>
      <c r="K166" s="496"/>
      <c r="L166" s="496"/>
      <c r="M166" s="496"/>
      <c r="N166" s="496"/>
      <c r="O166" s="496"/>
      <c r="P166" s="496"/>
      <c r="Q166" s="496"/>
    </row>
    <row r="167" spans="6:17">
      <c r="F167" s="496"/>
      <c r="G167" s="496"/>
      <c r="H167" s="496"/>
      <c r="I167" s="496"/>
      <c r="J167" s="496"/>
      <c r="K167" s="496"/>
      <c r="L167" s="496"/>
      <c r="M167" s="496"/>
      <c r="N167" s="496"/>
      <c r="O167" s="496"/>
      <c r="P167" s="496"/>
      <c r="Q167" s="496"/>
    </row>
    <row r="168" spans="6:17">
      <c r="F168" s="496"/>
      <c r="G168" s="496"/>
      <c r="H168" s="496"/>
      <c r="I168" s="496"/>
      <c r="J168" s="496"/>
      <c r="K168" s="496"/>
      <c r="L168" s="496"/>
      <c r="M168" s="496"/>
      <c r="N168" s="496"/>
      <c r="O168" s="496"/>
      <c r="P168" s="496"/>
      <c r="Q168" s="496"/>
    </row>
    <row r="169" spans="6:17">
      <c r="F169" s="496"/>
      <c r="G169" s="496"/>
      <c r="H169" s="496"/>
      <c r="I169" s="496"/>
      <c r="J169" s="496"/>
      <c r="K169" s="496"/>
      <c r="L169" s="496"/>
      <c r="M169" s="496"/>
      <c r="N169" s="496"/>
      <c r="O169" s="496"/>
      <c r="P169" s="496"/>
      <c r="Q169" s="496"/>
    </row>
    <row r="170" spans="6:17">
      <c r="F170" s="496"/>
      <c r="G170" s="496"/>
      <c r="H170" s="496"/>
      <c r="I170" s="496"/>
      <c r="J170" s="496"/>
      <c r="K170" s="496"/>
      <c r="L170" s="496"/>
      <c r="M170" s="496"/>
      <c r="N170" s="496"/>
      <c r="O170" s="496"/>
      <c r="P170" s="496"/>
      <c r="Q170" s="496"/>
    </row>
    <row r="171" spans="6:17">
      <c r="F171" s="496"/>
      <c r="G171" s="496"/>
      <c r="H171" s="496"/>
      <c r="I171" s="496"/>
      <c r="J171" s="496"/>
      <c r="K171" s="496"/>
      <c r="L171" s="496"/>
      <c r="M171" s="496"/>
      <c r="N171" s="496"/>
      <c r="O171" s="496"/>
      <c r="P171" s="496"/>
      <c r="Q171" s="496"/>
    </row>
    <row r="172" spans="6:17">
      <c r="F172" s="496"/>
      <c r="G172" s="496"/>
      <c r="H172" s="496"/>
      <c r="I172" s="496"/>
      <c r="J172" s="496"/>
      <c r="K172" s="496"/>
      <c r="L172" s="496"/>
      <c r="M172" s="496"/>
      <c r="N172" s="496"/>
      <c r="O172" s="496"/>
      <c r="P172" s="496"/>
      <c r="Q172" s="496"/>
    </row>
    <row r="173" spans="6:17">
      <c r="F173" s="496"/>
      <c r="G173" s="496"/>
      <c r="H173" s="496"/>
      <c r="I173" s="496"/>
      <c r="J173" s="496"/>
      <c r="K173" s="496"/>
      <c r="L173" s="496"/>
      <c r="M173" s="496"/>
      <c r="N173" s="496"/>
      <c r="O173" s="496"/>
      <c r="P173" s="496"/>
      <c r="Q173" s="496"/>
    </row>
    <row r="174" spans="6:17">
      <c r="F174" s="496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</row>
    <row r="175" spans="6:17">
      <c r="F175" s="496"/>
      <c r="G175" s="496"/>
      <c r="H175" s="496"/>
      <c r="I175" s="496"/>
      <c r="J175" s="496"/>
      <c r="K175" s="496"/>
      <c r="L175" s="496"/>
      <c r="M175" s="496"/>
      <c r="N175" s="496"/>
      <c r="O175" s="496"/>
      <c r="P175" s="496"/>
      <c r="Q175" s="496"/>
    </row>
    <row r="176" spans="6:17">
      <c r="F176" s="496"/>
      <c r="G176" s="496"/>
      <c r="H176" s="496"/>
      <c r="I176" s="496"/>
      <c r="J176" s="496"/>
      <c r="K176" s="496"/>
      <c r="L176" s="496"/>
      <c r="M176" s="496"/>
      <c r="N176" s="496"/>
      <c r="O176" s="496"/>
      <c r="P176" s="496"/>
      <c r="Q176" s="496"/>
    </row>
    <row r="177" spans="6:17">
      <c r="F177" s="496"/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</row>
    <row r="178" spans="6:17">
      <c r="F178" s="496"/>
      <c r="G178" s="496"/>
      <c r="H178" s="496"/>
      <c r="I178" s="496"/>
      <c r="J178" s="496"/>
      <c r="K178" s="496"/>
      <c r="L178" s="496"/>
      <c r="M178" s="496"/>
      <c r="N178" s="496"/>
      <c r="O178" s="496"/>
      <c r="P178" s="496"/>
      <c r="Q178" s="496"/>
    </row>
    <row r="179" spans="6:17">
      <c r="F179" s="496"/>
      <c r="G179" s="496"/>
      <c r="H179" s="496"/>
      <c r="I179" s="496"/>
      <c r="J179" s="496"/>
      <c r="K179" s="496"/>
      <c r="L179" s="496"/>
      <c r="M179" s="496"/>
      <c r="N179" s="496"/>
      <c r="O179" s="496"/>
      <c r="P179" s="496"/>
      <c r="Q179" s="496"/>
    </row>
    <row r="180" spans="6:17">
      <c r="F180" s="496"/>
      <c r="G180" s="496"/>
      <c r="H180" s="496"/>
      <c r="I180" s="496"/>
      <c r="J180" s="496"/>
      <c r="K180" s="496"/>
      <c r="L180" s="496"/>
      <c r="M180" s="496"/>
      <c r="N180" s="496"/>
      <c r="O180" s="496"/>
      <c r="P180" s="496"/>
      <c r="Q180" s="496"/>
    </row>
    <row r="181" spans="6:17">
      <c r="F181" s="496"/>
      <c r="G181" s="496"/>
      <c r="H181" s="496"/>
      <c r="I181" s="496"/>
      <c r="J181" s="496"/>
      <c r="K181" s="496"/>
      <c r="L181" s="496"/>
      <c r="M181" s="496"/>
      <c r="N181" s="496"/>
      <c r="O181" s="496"/>
      <c r="P181" s="496"/>
      <c r="Q181" s="496"/>
    </row>
    <row r="182" spans="6:17">
      <c r="F182" s="496"/>
      <c r="G182" s="496"/>
      <c r="H182" s="496"/>
      <c r="I182" s="496"/>
      <c r="J182" s="496"/>
      <c r="K182" s="496"/>
      <c r="L182" s="496"/>
      <c r="M182" s="496"/>
      <c r="N182" s="496"/>
      <c r="O182" s="496"/>
      <c r="P182" s="496"/>
      <c r="Q182" s="496"/>
    </row>
    <row r="183" spans="6:17">
      <c r="F183" s="496"/>
      <c r="G183" s="496"/>
      <c r="H183" s="496"/>
      <c r="I183" s="496"/>
      <c r="J183" s="496"/>
      <c r="K183" s="496"/>
      <c r="L183" s="496"/>
      <c r="M183" s="496"/>
      <c r="N183" s="496"/>
      <c r="O183" s="496"/>
      <c r="P183" s="496"/>
      <c r="Q183" s="496"/>
    </row>
    <row r="184" spans="6:17">
      <c r="F184" s="496"/>
      <c r="G184" s="496"/>
      <c r="H184" s="496"/>
      <c r="I184" s="496"/>
      <c r="J184" s="496"/>
      <c r="K184" s="496"/>
      <c r="L184" s="496"/>
      <c r="M184" s="496"/>
      <c r="N184" s="496"/>
      <c r="O184" s="496"/>
      <c r="P184" s="496"/>
      <c r="Q184" s="496"/>
    </row>
    <row r="185" spans="6:17">
      <c r="F185" s="496"/>
      <c r="G185" s="496"/>
      <c r="H185" s="496"/>
      <c r="I185" s="496"/>
      <c r="J185" s="496"/>
      <c r="K185" s="496"/>
      <c r="L185" s="496"/>
      <c r="M185" s="496"/>
      <c r="N185" s="496"/>
      <c r="O185" s="496"/>
      <c r="P185" s="496"/>
      <c r="Q185" s="496"/>
    </row>
    <row r="186" spans="6:17">
      <c r="F186" s="496"/>
      <c r="G186" s="496"/>
      <c r="H186" s="496"/>
      <c r="I186" s="496"/>
      <c r="J186" s="496"/>
      <c r="K186" s="496"/>
      <c r="L186" s="496"/>
      <c r="M186" s="496"/>
      <c r="N186" s="496"/>
      <c r="O186" s="496"/>
      <c r="P186" s="496"/>
      <c r="Q186" s="496"/>
    </row>
    <row r="187" spans="6:17">
      <c r="F187" s="496"/>
      <c r="G187" s="496"/>
      <c r="H187" s="496"/>
      <c r="I187" s="496"/>
      <c r="J187" s="496"/>
      <c r="K187" s="496"/>
      <c r="L187" s="496"/>
      <c r="M187" s="496"/>
      <c r="N187" s="496"/>
      <c r="O187" s="496"/>
      <c r="P187" s="496"/>
      <c r="Q187" s="496"/>
    </row>
    <row r="188" spans="6:17">
      <c r="F188" s="496"/>
      <c r="G188" s="496"/>
      <c r="H188" s="496"/>
      <c r="I188" s="496"/>
      <c r="J188" s="496"/>
      <c r="K188" s="496"/>
      <c r="L188" s="496"/>
      <c r="M188" s="496"/>
      <c r="N188" s="496"/>
      <c r="O188" s="496"/>
      <c r="P188" s="496"/>
      <c r="Q188" s="496"/>
    </row>
    <row r="189" spans="6:17">
      <c r="F189" s="496"/>
      <c r="G189" s="496"/>
      <c r="H189" s="496"/>
      <c r="I189" s="496"/>
      <c r="J189" s="496"/>
      <c r="K189" s="496"/>
      <c r="L189" s="496"/>
      <c r="M189" s="496"/>
      <c r="N189" s="496"/>
      <c r="O189" s="496"/>
      <c r="P189" s="496"/>
      <c r="Q189" s="496"/>
    </row>
    <row r="190" spans="6:17">
      <c r="F190" s="496"/>
      <c r="G190" s="496"/>
      <c r="H190" s="496"/>
      <c r="I190" s="496"/>
      <c r="J190" s="496"/>
      <c r="K190" s="496"/>
      <c r="L190" s="496"/>
      <c r="M190" s="496"/>
      <c r="N190" s="496"/>
      <c r="O190" s="496"/>
      <c r="P190" s="496"/>
      <c r="Q190" s="496"/>
    </row>
    <row r="191" spans="6:17">
      <c r="F191" s="496"/>
      <c r="G191" s="496"/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</row>
    <row r="192" spans="6:17">
      <c r="F192" s="496"/>
      <c r="G192" s="496"/>
      <c r="H192" s="496"/>
      <c r="I192" s="496"/>
      <c r="J192" s="496"/>
      <c r="K192" s="496"/>
      <c r="L192" s="496"/>
      <c r="M192" s="496"/>
      <c r="N192" s="496"/>
      <c r="O192" s="496"/>
      <c r="P192" s="496"/>
      <c r="Q192" s="496"/>
    </row>
    <row r="193" spans="6:17">
      <c r="F193" s="496"/>
      <c r="G193" s="496"/>
      <c r="H193" s="496"/>
      <c r="I193" s="496"/>
      <c r="J193" s="496"/>
      <c r="K193" s="496"/>
      <c r="L193" s="496"/>
      <c r="M193" s="496"/>
      <c r="N193" s="496"/>
      <c r="O193" s="496"/>
      <c r="P193" s="496"/>
      <c r="Q193" s="496"/>
    </row>
    <row r="194" spans="6:17">
      <c r="F194" s="496"/>
      <c r="G194" s="496"/>
      <c r="H194" s="496"/>
      <c r="I194" s="496"/>
      <c r="J194" s="496"/>
      <c r="K194" s="496"/>
      <c r="L194" s="496"/>
      <c r="M194" s="496"/>
      <c r="N194" s="496"/>
      <c r="O194" s="496"/>
      <c r="P194" s="496"/>
      <c r="Q194" s="496"/>
    </row>
    <row r="195" spans="6:17">
      <c r="F195" s="496"/>
      <c r="G195" s="496"/>
      <c r="H195" s="496"/>
      <c r="I195" s="496"/>
      <c r="J195" s="496"/>
      <c r="K195" s="496"/>
      <c r="L195" s="496"/>
      <c r="M195" s="496"/>
      <c r="N195" s="496"/>
      <c r="O195" s="496"/>
      <c r="P195" s="496"/>
      <c r="Q195" s="496"/>
    </row>
    <row r="196" spans="6:17">
      <c r="F196" s="496"/>
      <c r="G196" s="496"/>
      <c r="H196" s="496"/>
      <c r="I196" s="496"/>
      <c r="J196" s="496"/>
      <c r="K196" s="496"/>
      <c r="L196" s="496"/>
      <c r="M196" s="496"/>
      <c r="N196" s="496"/>
      <c r="O196" s="496"/>
      <c r="P196" s="496"/>
      <c r="Q196" s="496"/>
    </row>
    <row r="197" spans="6:17">
      <c r="F197" s="496"/>
      <c r="G197" s="496"/>
      <c r="H197" s="496"/>
      <c r="I197" s="496"/>
      <c r="J197" s="496"/>
      <c r="K197" s="496"/>
      <c r="L197" s="496"/>
      <c r="M197" s="496"/>
      <c r="N197" s="496"/>
      <c r="O197" s="496"/>
      <c r="P197" s="496"/>
      <c r="Q197" s="496"/>
    </row>
    <row r="198" spans="6:17">
      <c r="F198" s="496"/>
      <c r="G198" s="496"/>
      <c r="H198" s="496"/>
      <c r="I198" s="496"/>
      <c r="J198" s="496"/>
      <c r="K198" s="496"/>
      <c r="L198" s="496"/>
      <c r="M198" s="496"/>
      <c r="N198" s="496"/>
      <c r="O198" s="496"/>
      <c r="P198" s="496"/>
      <c r="Q198" s="496"/>
    </row>
    <row r="199" spans="6:17">
      <c r="F199" s="496"/>
      <c r="G199" s="496"/>
      <c r="H199" s="496"/>
      <c r="I199" s="496"/>
      <c r="J199" s="496"/>
      <c r="K199" s="496"/>
      <c r="L199" s="496"/>
      <c r="M199" s="496"/>
      <c r="N199" s="496"/>
      <c r="O199" s="496"/>
      <c r="P199" s="496"/>
      <c r="Q199" s="496"/>
    </row>
    <row r="200" spans="6:17">
      <c r="F200" s="496"/>
      <c r="G200" s="496"/>
      <c r="H200" s="496"/>
      <c r="I200" s="496"/>
      <c r="J200" s="496"/>
      <c r="K200" s="496"/>
      <c r="L200" s="496"/>
      <c r="M200" s="496"/>
      <c r="N200" s="496"/>
      <c r="O200" s="496"/>
      <c r="P200" s="496"/>
      <c r="Q200" s="496"/>
    </row>
    <row r="201" spans="6:17">
      <c r="F201" s="496"/>
      <c r="G201" s="496"/>
      <c r="H201" s="496"/>
      <c r="I201" s="496"/>
      <c r="J201" s="496"/>
      <c r="K201" s="496"/>
      <c r="L201" s="496"/>
      <c r="M201" s="496"/>
      <c r="N201" s="496"/>
      <c r="O201" s="496"/>
      <c r="P201" s="496"/>
      <c r="Q201" s="496"/>
    </row>
    <row r="202" spans="6:17">
      <c r="F202" s="496"/>
      <c r="G202" s="496"/>
      <c r="H202" s="496"/>
      <c r="I202" s="496"/>
      <c r="J202" s="496"/>
      <c r="K202" s="496"/>
      <c r="L202" s="496"/>
      <c r="M202" s="496"/>
      <c r="N202" s="496"/>
      <c r="O202" s="496"/>
      <c r="P202" s="496"/>
      <c r="Q202" s="496"/>
    </row>
    <row r="203" spans="6:17">
      <c r="F203" s="496"/>
      <c r="G203" s="496"/>
      <c r="H203" s="496"/>
      <c r="I203" s="496"/>
      <c r="J203" s="496"/>
      <c r="K203" s="496"/>
      <c r="L203" s="496"/>
      <c r="M203" s="496"/>
      <c r="N203" s="496"/>
      <c r="O203" s="496"/>
      <c r="P203" s="496"/>
      <c r="Q203" s="496"/>
    </row>
    <row r="204" spans="6:17">
      <c r="F204" s="496"/>
      <c r="G204" s="496"/>
      <c r="H204" s="496"/>
      <c r="I204" s="496"/>
      <c r="J204" s="496"/>
      <c r="K204" s="496"/>
      <c r="L204" s="496"/>
      <c r="M204" s="496"/>
      <c r="N204" s="496"/>
      <c r="O204" s="496"/>
      <c r="P204" s="496"/>
      <c r="Q204" s="496"/>
    </row>
    <row r="205" spans="6:17">
      <c r="F205" s="496"/>
      <c r="G205" s="496"/>
      <c r="H205" s="496"/>
      <c r="I205" s="496"/>
      <c r="J205" s="496"/>
      <c r="K205" s="496"/>
      <c r="L205" s="496"/>
      <c r="M205" s="496"/>
      <c r="N205" s="496"/>
      <c r="O205" s="496"/>
      <c r="P205" s="496"/>
      <c r="Q205" s="496"/>
    </row>
    <row r="206" spans="6:17">
      <c r="F206" s="496"/>
      <c r="G206" s="496"/>
      <c r="H206" s="496"/>
      <c r="I206" s="496"/>
      <c r="J206" s="496"/>
      <c r="K206" s="496"/>
      <c r="L206" s="496"/>
      <c r="M206" s="496"/>
      <c r="N206" s="496"/>
      <c r="O206" s="496"/>
      <c r="P206" s="496"/>
      <c r="Q206" s="496"/>
    </row>
    <row r="207" spans="6:17">
      <c r="F207" s="496"/>
      <c r="G207" s="496"/>
      <c r="H207" s="496"/>
      <c r="I207" s="496"/>
      <c r="J207" s="496"/>
      <c r="K207" s="496"/>
      <c r="L207" s="496"/>
      <c r="M207" s="496"/>
      <c r="N207" s="496"/>
      <c r="O207" s="496"/>
      <c r="P207" s="496"/>
      <c r="Q207" s="496"/>
    </row>
    <row r="208" spans="6:17">
      <c r="F208" s="496"/>
      <c r="G208" s="496"/>
      <c r="H208" s="496"/>
      <c r="I208" s="496"/>
      <c r="J208" s="496"/>
      <c r="K208" s="496"/>
      <c r="L208" s="496"/>
      <c r="M208" s="496"/>
      <c r="N208" s="496"/>
      <c r="O208" s="496"/>
      <c r="P208" s="496"/>
      <c r="Q208" s="496"/>
    </row>
    <row r="209" spans="6:17">
      <c r="F209" s="496"/>
      <c r="G209" s="496"/>
      <c r="H209" s="496"/>
      <c r="I209" s="496"/>
      <c r="J209" s="496"/>
      <c r="K209" s="496"/>
      <c r="L209" s="496"/>
      <c r="M209" s="496"/>
      <c r="N209" s="496"/>
      <c r="O209" s="496"/>
      <c r="P209" s="496"/>
      <c r="Q209" s="496"/>
    </row>
    <row r="210" spans="6:17">
      <c r="F210" s="496"/>
      <c r="G210" s="496"/>
      <c r="H210" s="496"/>
      <c r="I210" s="496"/>
      <c r="J210" s="496"/>
      <c r="K210" s="496"/>
      <c r="L210" s="496"/>
      <c r="M210" s="496"/>
      <c r="N210" s="496"/>
      <c r="O210" s="496"/>
      <c r="P210" s="496"/>
      <c r="Q210" s="496"/>
    </row>
    <row r="211" spans="6:17">
      <c r="F211" s="496"/>
      <c r="G211" s="496"/>
      <c r="H211" s="496"/>
      <c r="I211" s="496"/>
      <c r="J211" s="496"/>
      <c r="K211" s="496"/>
      <c r="L211" s="496"/>
      <c r="M211" s="496"/>
      <c r="N211" s="496"/>
      <c r="O211" s="496"/>
      <c r="P211" s="496"/>
      <c r="Q211" s="496"/>
    </row>
    <row r="212" spans="6:17">
      <c r="F212" s="496"/>
      <c r="G212" s="496"/>
      <c r="H212" s="496"/>
      <c r="I212" s="496"/>
      <c r="J212" s="496"/>
      <c r="K212" s="496"/>
      <c r="L212" s="496"/>
      <c r="M212" s="496"/>
      <c r="N212" s="496"/>
      <c r="O212" s="496"/>
      <c r="P212" s="496"/>
      <c r="Q212" s="496"/>
    </row>
    <row r="213" spans="6:17">
      <c r="F213" s="496"/>
      <c r="G213" s="496"/>
      <c r="H213" s="496"/>
      <c r="I213" s="496"/>
      <c r="J213" s="496"/>
      <c r="K213" s="496"/>
      <c r="L213" s="496"/>
      <c r="M213" s="496"/>
      <c r="N213" s="496"/>
      <c r="O213" s="496"/>
      <c r="P213" s="496"/>
      <c r="Q213" s="496"/>
    </row>
    <row r="214" spans="6:17">
      <c r="F214" s="496"/>
      <c r="G214" s="496"/>
      <c r="H214" s="496"/>
      <c r="I214" s="496"/>
      <c r="J214" s="496"/>
      <c r="K214" s="496"/>
      <c r="L214" s="496"/>
      <c r="M214" s="496"/>
      <c r="N214" s="496"/>
      <c r="O214" s="496"/>
      <c r="P214" s="496"/>
      <c r="Q214" s="496"/>
    </row>
    <row r="215" spans="6:17">
      <c r="F215" s="496"/>
      <c r="G215" s="496"/>
      <c r="H215" s="496"/>
      <c r="I215" s="496"/>
      <c r="J215" s="496"/>
      <c r="K215" s="496"/>
      <c r="L215" s="496"/>
      <c r="M215" s="496"/>
      <c r="N215" s="496"/>
      <c r="O215" s="496"/>
      <c r="P215" s="496"/>
      <c r="Q215" s="496"/>
    </row>
    <row r="216" spans="6:17">
      <c r="F216" s="496"/>
      <c r="G216" s="496"/>
      <c r="H216" s="496"/>
      <c r="I216" s="496"/>
      <c r="J216" s="496"/>
      <c r="K216" s="496"/>
      <c r="L216" s="496"/>
      <c r="M216" s="496"/>
      <c r="N216" s="496"/>
      <c r="O216" s="496"/>
      <c r="P216" s="496"/>
      <c r="Q216" s="496"/>
    </row>
    <row r="217" spans="6:17">
      <c r="F217" s="496"/>
      <c r="G217" s="496"/>
      <c r="H217" s="496"/>
      <c r="I217" s="496"/>
      <c r="J217" s="496"/>
      <c r="K217" s="496"/>
      <c r="L217" s="496"/>
      <c r="M217" s="496"/>
      <c r="N217" s="496"/>
      <c r="O217" s="496"/>
      <c r="P217" s="496"/>
      <c r="Q217" s="496"/>
    </row>
    <row r="218" spans="6:17">
      <c r="F218" s="496"/>
      <c r="G218" s="496"/>
      <c r="H218" s="496"/>
      <c r="I218" s="496"/>
      <c r="J218" s="496"/>
      <c r="K218" s="496"/>
      <c r="L218" s="496"/>
      <c r="M218" s="496"/>
      <c r="N218" s="496"/>
      <c r="O218" s="496"/>
      <c r="P218" s="496"/>
      <c r="Q218" s="496"/>
    </row>
    <row r="219" spans="6:17">
      <c r="F219" s="496"/>
      <c r="G219" s="496"/>
      <c r="H219" s="496"/>
      <c r="I219" s="496"/>
      <c r="J219" s="496"/>
      <c r="K219" s="496"/>
      <c r="L219" s="496"/>
      <c r="M219" s="496"/>
      <c r="N219" s="496"/>
      <c r="O219" s="496"/>
      <c r="P219" s="496"/>
      <c r="Q219" s="496"/>
    </row>
    <row r="220" spans="6:17">
      <c r="F220" s="496"/>
      <c r="G220" s="496"/>
      <c r="H220" s="496"/>
      <c r="I220" s="496"/>
      <c r="J220" s="496"/>
      <c r="K220" s="496"/>
      <c r="L220" s="496"/>
      <c r="M220" s="496"/>
      <c r="N220" s="496"/>
      <c r="O220" s="496"/>
      <c r="P220" s="496"/>
      <c r="Q220" s="496"/>
    </row>
    <row r="221" spans="6:17">
      <c r="F221" s="496"/>
      <c r="G221" s="496"/>
      <c r="H221" s="496"/>
      <c r="I221" s="496"/>
      <c r="J221" s="496"/>
      <c r="K221" s="496"/>
      <c r="L221" s="496"/>
      <c r="M221" s="496"/>
      <c r="N221" s="496"/>
      <c r="O221" s="496"/>
      <c r="P221" s="496"/>
      <c r="Q221" s="496"/>
    </row>
    <row r="222" spans="6:17">
      <c r="F222" s="496"/>
      <c r="G222" s="496"/>
      <c r="H222" s="496"/>
      <c r="I222" s="496"/>
      <c r="J222" s="496"/>
      <c r="K222" s="496"/>
      <c r="L222" s="496"/>
      <c r="M222" s="496"/>
      <c r="N222" s="496"/>
      <c r="O222" s="496"/>
      <c r="P222" s="496"/>
      <c r="Q222" s="496"/>
    </row>
    <row r="223" spans="6:17">
      <c r="F223" s="496"/>
      <c r="G223" s="496"/>
      <c r="H223" s="496"/>
      <c r="I223" s="496"/>
      <c r="J223" s="496"/>
      <c r="K223" s="496"/>
      <c r="L223" s="496"/>
      <c r="M223" s="496"/>
      <c r="N223" s="496"/>
      <c r="O223" s="496"/>
      <c r="P223" s="496"/>
      <c r="Q223" s="496"/>
    </row>
    <row r="224" spans="6:17">
      <c r="F224" s="496"/>
      <c r="G224" s="496"/>
      <c r="H224" s="496"/>
      <c r="I224" s="496"/>
      <c r="J224" s="496"/>
      <c r="K224" s="496"/>
      <c r="L224" s="496"/>
      <c r="M224" s="496"/>
      <c r="N224" s="496"/>
      <c r="O224" s="496"/>
      <c r="P224" s="496"/>
      <c r="Q224" s="496"/>
    </row>
    <row r="225" spans="6:17">
      <c r="F225" s="496"/>
      <c r="G225" s="496"/>
      <c r="H225" s="496"/>
      <c r="I225" s="496"/>
      <c r="J225" s="496"/>
      <c r="K225" s="496"/>
      <c r="L225" s="496"/>
      <c r="M225" s="496"/>
      <c r="N225" s="496"/>
      <c r="O225" s="496"/>
      <c r="P225" s="496"/>
      <c r="Q225" s="496"/>
    </row>
    <row r="226" spans="6:17">
      <c r="F226" s="496"/>
      <c r="G226" s="496"/>
      <c r="H226" s="496"/>
      <c r="I226" s="496"/>
      <c r="J226" s="496"/>
      <c r="K226" s="496"/>
      <c r="L226" s="496"/>
      <c r="M226" s="496"/>
      <c r="N226" s="496"/>
      <c r="O226" s="496"/>
      <c r="P226" s="496"/>
      <c r="Q226" s="496"/>
    </row>
    <row r="227" spans="6:17">
      <c r="F227" s="496"/>
      <c r="G227" s="496"/>
      <c r="H227" s="496"/>
      <c r="I227" s="496"/>
      <c r="J227" s="496"/>
      <c r="K227" s="496"/>
      <c r="L227" s="496"/>
      <c r="M227" s="496"/>
      <c r="N227" s="496"/>
      <c r="O227" s="496"/>
      <c r="P227" s="496"/>
      <c r="Q227" s="496"/>
    </row>
    <row r="228" spans="6:17">
      <c r="F228" s="496"/>
      <c r="G228" s="496"/>
      <c r="H228" s="496"/>
      <c r="I228" s="496"/>
      <c r="J228" s="496"/>
      <c r="K228" s="496"/>
      <c r="L228" s="496"/>
      <c r="M228" s="496"/>
      <c r="N228" s="496"/>
      <c r="O228" s="496"/>
      <c r="P228" s="496"/>
      <c r="Q228" s="496"/>
    </row>
    <row r="229" spans="6:17">
      <c r="F229" s="496"/>
      <c r="G229" s="496"/>
      <c r="H229" s="496"/>
      <c r="I229" s="496"/>
      <c r="J229" s="496"/>
      <c r="K229" s="496"/>
      <c r="L229" s="496"/>
      <c r="M229" s="496"/>
      <c r="N229" s="496"/>
      <c r="O229" s="496"/>
      <c r="P229" s="496"/>
      <c r="Q229" s="496"/>
    </row>
    <row r="230" spans="6:17">
      <c r="F230" s="496"/>
      <c r="G230" s="496"/>
      <c r="H230" s="496"/>
      <c r="I230" s="496"/>
      <c r="J230" s="496"/>
      <c r="K230" s="496"/>
      <c r="L230" s="496"/>
      <c r="M230" s="496"/>
      <c r="N230" s="496"/>
      <c r="O230" s="496"/>
      <c r="P230" s="496"/>
      <c r="Q230" s="496"/>
    </row>
    <row r="231" spans="6:17">
      <c r="F231" s="496"/>
      <c r="G231" s="496"/>
      <c r="H231" s="496"/>
      <c r="I231" s="496"/>
      <c r="J231" s="496"/>
      <c r="K231" s="496"/>
      <c r="L231" s="496"/>
      <c r="M231" s="496"/>
      <c r="N231" s="496"/>
      <c r="O231" s="496"/>
      <c r="P231" s="496"/>
      <c r="Q231" s="496"/>
    </row>
    <row r="232" spans="6:17">
      <c r="F232" s="496"/>
      <c r="G232" s="496"/>
      <c r="H232" s="496"/>
      <c r="I232" s="496"/>
      <c r="J232" s="496"/>
      <c r="K232" s="496"/>
      <c r="L232" s="496"/>
      <c r="M232" s="496"/>
      <c r="N232" s="496"/>
      <c r="O232" s="496"/>
      <c r="P232" s="496"/>
      <c r="Q232" s="496"/>
    </row>
    <row r="233" spans="6:17">
      <c r="F233" s="496"/>
      <c r="G233" s="496"/>
      <c r="H233" s="496"/>
      <c r="I233" s="496"/>
      <c r="J233" s="496"/>
      <c r="K233" s="496"/>
      <c r="L233" s="496"/>
      <c r="M233" s="496"/>
      <c r="N233" s="496"/>
      <c r="O233" s="496"/>
      <c r="P233" s="496"/>
      <c r="Q233" s="496"/>
    </row>
    <row r="234" spans="6:17">
      <c r="F234" s="496"/>
      <c r="G234" s="496"/>
      <c r="H234" s="496"/>
      <c r="I234" s="496"/>
      <c r="J234" s="496"/>
      <c r="K234" s="496"/>
      <c r="L234" s="496"/>
      <c r="M234" s="496"/>
      <c r="N234" s="496"/>
      <c r="O234" s="496"/>
      <c r="P234" s="496"/>
      <c r="Q234" s="496"/>
    </row>
    <row r="235" spans="6:17">
      <c r="F235" s="496"/>
      <c r="G235" s="496"/>
      <c r="H235" s="496"/>
      <c r="I235" s="496"/>
      <c r="J235" s="496"/>
      <c r="K235" s="496"/>
      <c r="L235" s="496"/>
      <c r="M235" s="496"/>
      <c r="N235" s="496"/>
      <c r="O235" s="496"/>
      <c r="P235" s="496"/>
      <c r="Q235" s="496"/>
    </row>
    <row r="236" spans="6:17">
      <c r="F236" s="496"/>
      <c r="G236" s="496"/>
      <c r="H236" s="496"/>
      <c r="I236" s="496"/>
      <c r="J236" s="496"/>
      <c r="K236" s="496"/>
      <c r="L236" s="496"/>
      <c r="M236" s="496"/>
      <c r="N236" s="496"/>
      <c r="O236" s="496"/>
      <c r="P236" s="496"/>
      <c r="Q236" s="496"/>
    </row>
    <row r="237" spans="6:17">
      <c r="F237" s="496"/>
      <c r="G237" s="496"/>
      <c r="H237" s="496"/>
      <c r="I237" s="496"/>
      <c r="J237" s="496"/>
      <c r="K237" s="496"/>
      <c r="L237" s="496"/>
      <c r="M237" s="496"/>
      <c r="N237" s="496"/>
      <c r="O237" s="496"/>
      <c r="P237" s="496"/>
      <c r="Q237" s="496"/>
    </row>
    <row r="238" spans="6:17">
      <c r="F238" s="496"/>
      <c r="G238" s="496"/>
      <c r="H238" s="496"/>
      <c r="I238" s="496"/>
      <c r="J238" s="496"/>
      <c r="K238" s="496"/>
      <c r="L238" s="496"/>
      <c r="M238" s="496"/>
      <c r="N238" s="496"/>
      <c r="O238" s="496"/>
      <c r="P238" s="496"/>
      <c r="Q238" s="496"/>
    </row>
    <row r="239" spans="6:17">
      <c r="F239" s="496"/>
      <c r="G239" s="496"/>
      <c r="H239" s="496"/>
      <c r="I239" s="496"/>
      <c r="J239" s="496"/>
      <c r="K239" s="496"/>
      <c r="L239" s="496"/>
      <c r="M239" s="496"/>
      <c r="N239" s="496"/>
      <c r="O239" s="496"/>
      <c r="P239" s="496"/>
      <c r="Q239" s="496"/>
    </row>
    <row r="240" spans="6:17">
      <c r="F240" s="496"/>
      <c r="G240" s="496"/>
      <c r="H240" s="496"/>
      <c r="I240" s="496"/>
      <c r="J240" s="496"/>
      <c r="K240" s="496"/>
      <c r="L240" s="496"/>
      <c r="M240" s="496"/>
      <c r="N240" s="496"/>
      <c r="O240" s="496"/>
      <c r="P240" s="496"/>
      <c r="Q240" s="496"/>
    </row>
    <row r="241" spans="6:17">
      <c r="F241" s="496"/>
      <c r="G241" s="496"/>
      <c r="H241" s="496"/>
      <c r="I241" s="496"/>
      <c r="J241" s="496"/>
      <c r="K241" s="496"/>
      <c r="L241" s="496"/>
      <c r="M241" s="496"/>
      <c r="N241" s="496"/>
      <c r="O241" s="496"/>
      <c r="P241" s="496"/>
      <c r="Q241" s="496"/>
    </row>
    <row r="242" spans="6:17">
      <c r="F242" s="496"/>
      <c r="G242" s="496"/>
      <c r="H242" s="496"/>
      <c r="I242" s="496"/>
      <c r="J242" s="496"/>
      <c r="K242" s="496"/>
      <c r="L242" s="496"/>
      <c r="M242" s="496"/>
      <c r="N242" s="496"/>
      <c r="O242" s="496"/>
      <c r="P242" s="496"/>
      <c r="Q242" s="496"/>
    </row>
    <row r="243" spans="6:17">
      <c r="F243" s="496"/>
      <c r="G243" s="496"/>
      <c r="H243" s="496"/>
      <c r="I243" s="496"/>
      <c r="J243" s="496"/>
      <c r="K243" s="496"/>
      <c r="L243" s="496"/>
      <c r="M243" s="496"/>
      <c r="N243" s="496"/>
      <c r="O243" s="496"/>
      <c r="P243" s="496"/>
      <c r="Q243" s="496"/>
    </row>
    <row r="244" spans="6:17">
      <c r="F244" s="496"/>
      <c r="G244" s="496"/>
      <c r="H244" s="496"/>
      <c r="I244" s="496"/>
      <c r="J244" s="496"/>
      <c r="K244" s="496"/>
      <c r="L244" s="496"/>
      <c r="M244" s="496"/>
      <c r="N244" s="496"/>
      <c r="O244" s="496"/>
      <c r="P244" s="496"/>
      <c r="Q244" s="496"/>
    </row>
    <row r="245" spans="6:17">
      <c r="F245" s="496"/>
      <c r="G245" s="496"/>
      <c r="H245" s="496"/>
      <c r="I245" s="496"/>
      <c r="J245" s="496"/>
      <c r="K245" s="496"/>
      <c r="L245" s="496"/>
      <c r="M245" s="496"/>
      <c r="N245" s="496"/>
      <c r="O245" s="496"/>
      <c r="P245" s="496"/>
      <c r="Q245" s="496"/>
    </row>
    <row r="246" spans="6:17">
      <c r="F246" s="496"/>
      <c r="G246" s="496"/>
      <c r="H246" s="496"/>
      <c r="I246" s="496"/>
      <c r="J246" s="496"/>
      <c r="K246" s="496"/>
      <c r="L246" s="496"/>
      <c r="M246" s="496"/>
      <c r="N246" s="496"/>
      <c r="O246" s="496"/>
      <c r="P246" s="496"/>
      <c r="Q246" s="496"/>
    </row>
    <row r="247" spans="6:17">
      <c r="F247" s="496"/>
      <c r="G247" s="496"/>
      <c r="H247" s="496"/>
      <c r="I247" s="496"/>
      <c r="J247" s="496"/>
      <c r="K247" s="496"/>
      <c r="L247" s="496"/>
      <c r="M247" s="496"/>
      <c r="N247" s="496"/>
      <c r="O247" s="496"/>
      <c r="P247" s="496"/>
      <c r="Q247" s="496"/>
    </row>
    <row r="248" spans="6:17">
      <c r="F248" s="496"/>
      <c r="G248" s="496"/>
      <c r="H248" s="496"/>
      <c r="I248" s="496"/>
      <c r="J248" s="496"/>
      <c r="K248" s="496"/>
      <c r="L248" s="496"/>
      <c r="M248" s="496"/>
      <c r="N248" s="496"/>
      <c r="O248" s="496"/>
      <c r="P248" s="496"/>
      <c r="Q248" s="496"/>
    </row>
    <row r="249" spans="6:17">
      <c r="F249" s="496"/>
      <c r="G249" s="496"/>
      <c r="H249" s="496"/>
      <c r="I249" s="496"/>
      <c r="J249" s="496"/>
      <c r="K249" s="496"/>
      <c r="L249" s="496"/>
      <c r="M249" s="496"/>
      <c r="N249" s="496"/>
      <c r="O249" s="496"/>
      <c r="P249" s="496"/>
      <c r="Q249" s="496"/>
    </row>
    <row r="250" spans="6:17">
      <c r="F250" s="496"/>
      <c r="G250" s="496"/>
      <c r="H250" s="496"/>
      <c r="I250" s="496"/>
      <c r="J250" s="496"/>
      <c r="K250" s="496"/>
      <c r="L250" s="496"/>
      <c r="M250" s="496"/>
      <c r="N250" s="496"/>
      <c r="O250" s="496"/>
      <c r="P250" s="496"/>
      <c r="Q250" s="496"/>
    </row>
    <row r="251" spans="6:17">
      <c r="F251" s="496"/>
      <c r="G251" s="496"/>
      <c r="H251" s="496"/>
      <c r="I251" s="496"/>
      <c r="J251" s="496"/>
      <c r="K251" s="496"/>
      <c r="L251" s="496"/>
      <c r="M251" s="496"/>
      <c r="N251" s="496"/>
      <c r="O251" s="496"/>
      <c r="P251" s="496"/>
      <c r="Q251" s="496"/>
    </row>
    <row r="252" spans="6:17">
      <c r="F252" s="496"/>
      <c r="G252" s="496"/>
      <c r="H252" s="496"/>
      <c r="I252" s="496"/>
      <c r="J252" s="496"/>
      <c r="K252" s="496"/>
      <c r="L252" s="496"/>
      <c r="M252" s="496"/>
      <c r="N252" s="496"/>
      <c r="O252" s="496"/>
      <c r="P252" s="496"/>
      <c r="Q252" s="496"/>
    </row>
    <row r="253" spans="6:17">
      <c r="F253" s="496"/>
      <c r="G253" s="496"/>
      <c r="H253" s="496"/>
      <c r="I253" s="496"/>
      <c r="J253" s="496"/>
      <c r="K253" s="496"/>
      <c r="L253" s="496"/>
      <c r="M253" s="496"/>
      <c r="N253" s="496"/>
      <c r="O253" s="496"/>
      <c r="P253" s="496"/>
      <c r="Q253" s="496"/>
    </row>
    <row r="254" spans="6:17">
      <c r="F254" s="496"/>
      <c r="G254" s="496"/>
      <c r="H254" s="496"/>
      <c r="I254" s="496"/>
      <c r="J254" s="496"/>
      <c r="K254" s="496"/>
      <c r="L254" s="496"/>
      <c r="M254" s="496"/>
      <c r="N254" s="496"/>
      <c r="O254" s="496"/>
      <c r="P254" s="496"/>
      <c r="Q254" s="496"/>
    </row>
    <row r="255" spans="6:17">
      <c r="F255" s="496"/>
      <c r="G255" s="496"/>
      <c r="H255" s="496"/>
      <c r="I255" s="496"/>
      <c r="J255" s="496"/>
      <c r="K255" s="496"/>
      <c r="L255" s="496"/>
      <c r="M255" s="496"/>
      <c r="N255" s="496"/>
      <c r="O255" s="496"/>
      <c r="P255" s="496"/>
      <c r="Q255" s="496"/>
    </row>
    <row r="256" spans="6:17">
      <c r="F256" s="496"/>
      <c r="G256" s="496"/>
      <c r="H256" s="496"/>
      <c r="I256" s="496"/>
      <c r="J256" s="496"/>
      <c r="K256" s="496"/>
      <c r="L256" s="496"/>
      <c r="M256" s="496"/>
      <c r="N256" s="496"/>
      <c r="O256" s="496"/>
      <c r="P256" s="496"/>
      <c r="Q256" s="496"/>
    </row>
    <row r="257" spans="6:17">
      <c r="F257" s="496"/>
      <c r="G257" s="496"/>
      <c r="H257" s="496"/>
      <c r="I257" s="496"/>
      <c r="J257" s="496"/>
      <c r="K257" s="496"/>
      <c r="L257" s="496"/>
      <c r="M257" s="496"/>
      <c r="N257" s="496"/>
      <c r="O257" s="496"/>
      <c r="P257" s="496"/>
      <c r="Q257" s="496"/>
    </row>
    <row r="258" spans="6:17">
      <c r="F258" s="496"/>
      <c r="G258" s="496"/>
      <c r="H258" s="496"/>
      <c r="I258" s="496"/>
      <c r="J258" s="496"/>
      <c r="K258" s="496"/>
      <c r="L258" s="496"/>
      <c r="M258" s="496"/>
      <c r="N258" s="496"/>
      <c r="O258" s="496"/>
      <c r="P258" s="496"/>
      <c r="Q258" s="496"/>
    </row>
    <row r="259" spans="6:17">
      <c r="F259" s="496"/>
      <c r="G259" s="496"/>
      <c r="H259" s="496"/>
      <c r="I259" s="496"/>
      <c r="J259" s="496"/>
      <c r="K259" s="496"/>
      <c r="L259" s="496"/>
      <c r="M259" s="496"/>
      <c r="N259" s="496"/>
      <c r="O259" s="496"/>
      <c r="P259" s="496"/>
      <c r="Q259" s="496"/>
    </row>
    <row r="260" spans="6:17"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96"/>
    </row>
    <row r="261" spans="6:17">
      <c r="F261" s="496"/>
      <c r="G261" s="496"/>
      <c r="H261" s="496"/>
      <c r="I261" s="496"/>
      <c r="J261" s="496"/>
      <c r="K261" s="496"/>
      <c r="L261" s="496"/>
      <c r="M261" s="496"/>
      <c r="N261" s="496"/>
      <c r="O261" s="496"/>
      <c r="P261" s="496"/>
      <c r="Q261" s="496"/>
    </row>
    <row r="262" spans="6:17">
      <c r="F262" s="496"/>
      <c r="G262" s="496"/>
      <c r="H262" s="496"/>
      <c r="I262" s="496"/>
      <c r="J262" s="496"/>
      <c r="K262" s="496"/>
      <c r="L262" s="496"/>
      <c r="M262" s="496"/>
      <c r="N262" s="496"/>
      <c r="O262" s="496"/>
      <c r="P262" s="496"/>
      <c r="Q262" s="496"/>
    </row>
    <row r="263" spans="6:17">
      <c r="F263" s="496"/>
      <c r="G263" s="496"/>
      <c r="H263" s="496"/>
      <c r="I263" s="496"/>
      <c r="J263" s="496"/>
      <c r="K263" s="496"/>
      <c r="L263" s="496"/>
      <c r="M263" s="496"/>
      <c r="N263" s="496"/>
      <c r="O263" s="496"/>
      <c r="P263" s="496"/>
      <c r="Q263" s="496"/>
    </row>
    <row r="264" spans="6:17">
      <c r="F264" s="496"/>
      <c r="G264" s="496"/>
      <c r="H264" s="496"/>
      <c r="I264" s="496"/>
      <c r="J264" s="496"/>
      <c r="K264" s="496"/>
      <c r="L264" s="496"/>
      <c r="M264" s="496"/>
      <c r="N264" s="496"/>
      <c r="O264" s="496"/>
      <c r="P264" s="496"/>
      <c r="Q264" s="496"/>
    </row>
    <row r="265" spans="6:17">
      <c r="F265" s="496"/>
      <c r="G265" s="496"/>
      <c r="H265" s="496"/>
      <c r="I265" s="496"/>
      <c r="J265" s="496"/>
      <c r="K265" s="496"/>
      <c r="L265" s="496"/>
      <c r="M265" s="496"/>
      <c r="N265" s="496"/>
      <c r="O265" s="496"/>
      <c r="P265" s="496"/>
      <c r="Q265" s="496"/>
    </row>
    <row r="266" spans="6:17">
      <c r="F266" s="496"/>
      <c r="G266" s="496"/>
      <c r="H266" s="496"/>
      <c r="I266" s="496"/>
      <c r="J266" s="496"/>
      <c r="K266" s="496"/>
      <c r="L266" s="496"/>
      <c r="M266" s="496"/>
      <c r="N266" s="496"/>
      <c r="O266" s="496"/>
      <c r="P266" s="496"/>
      <c r="Q266" s="496"/>
    </row>
    <row r="267" spans="6:17">
      <c r="F267" s="496"/>
      <c r="G267" s="496"/>
      <c r="H267" s="496"/>
      <c r="I267" s="496"/>
      <c r="J267" s="496"/>
      <c r="K267" s="496"/>
      <c r="L267" s="496"/>
      <c r="M267" s="496"/>
      <c r="N267" s="496"/>
      <c r="O267" s="496"/>
      <c r="P267" s="496"/>
      <c r="Q267" s="496"/>
    </row>
    <row r="268" spans="6:17">
      <c r="F268" s="496"/>
      <c r="G268" s="496"/>
      <c r="H268" s="496"/>
      <c r="I268" s="496"/>
      <c r="J268" s="496"/>
      <c r="K268" s="496"/>
      <c r="L268" s="496"/>
      <c r="M268" s="496"/>
      <c r="N268" s="496"/>
      <c r="O268" s="496"/>
      <c r="P268" s="496"/>
      <c r="Q268" s="496"/>
    </row>
    <row r="269" spans="6:17">
      <c r="F269" s="496"/>
      <c r="G269" s="496"/>
      <c r="H269" s="496"/>
      <c r="I269" s="496"/>
      <c r="J269" s="496"/>
      <c r="K269" s="496"/>
      <c r="L269" s="496"/>
      <c r="M269" s="496"/>
      <c r="N269" s="496"/>
      <c r="O269" s="496"/>
      <c r="P269" s="496"/>
      <c r="Q269" s="496"/>
    </row>
    <row r="270" spans="6:17">
      <c r="F270" s="496"/>
      <c r="G270" s="496"/>
      <c r="H270" s="496"/>
      <c r="I270" s="496"/>
      <c r="J270" s="496"/>
      <c r="K270" s="496"/>
      <c r="L270" s="496"/>
      <c r="M270" s="496"/>
      <c r="N270" s="496"/>
      <c r="O270" s="496"/>
      <c r="P270" s="496"/>
      <c r="Q270" s="496"/>
    </row>
    <row r="271" spans="6:17">
      <c r="F271" s="496"/>
      <c r="G271" s="496"/>
      <c r="H271" s="496"/>
      <c r="I271" s="496"/>
      <c r="J271" s="496"/>
      <c r="K271" s="496"/>
      <c r="L271" s="496"/>
      <c r="M271" s="496"/>
      <c r="N271" s="496"/>
      <c r="O271" s="496"/>
      <c r="P271" s="496"/>
      <c r="Q271" s="496"/>
    </row>
    <row r="272" spans="6:17">
      <c r="F272" s="496"/>
      <c r="G272" s="496"/>
      <c r="H272" s="496"/>
      <c r="I272" s="496"/>
      <c r="J272" s="496"/>
      <c r="K272" s="496"/>
      <c r="L272" s="496"/>
      <c r="M272" s="496"/>
      <c r="N272" s="496"/>
      <c r="O272" s="496"/>
      <c r="P272" s="496"/>
      <c r="Q272" s="496"/>
    </row>
    <row r="273" spans="6:17">
      <c r="F273" s="496"/>
      <c r="G273" s="496"/>
      <c r="H273" s="496"/>
      <c r="I273" s="496"/>
      <c r="J273" s="496"/>
      <c r="K273" s="496"/>
      <c r="L273" s="496"/>
      <c r="M273" s="496"/>
      <c r="N273" s="496"/>
      <c r="O273" s="496"/>
      <c r="P273" s="496"/>
      <c r="Q273" s="496"/>
    </row>
    <row r="274" spans="6:17">
      <c r="F274" s="496"/>
      <c r="G274" s="496"/>
      <c r="H274" s="496"/>
      <c r="I274" s="496"/>
      <c r="J274" s="496"/>
      <c r="K274" s="496"/>
      <c r="L274" s="496"/>
      <c r="M274" s="496"/>
      <c r="N274" s="496"/>
      <c r="O274" s="496"/>
      <c r="P274" s="496"/>
      <c r="Q274" s="496"/>
    </row>
    <row r="275" spans="6:17">
      <c r="F275" s="496"/>
      <c r="G275" s="496"/>
      <c r="H275" s="496"/>
      <c r="I275" s="496"/>
      <c r="J275" s="496"/>
      <c r="K275" s="496"/>
      <c r="L275" s="496"/>
      <c r="M275" s="496"/>
      <c r="N275" s="496"/>
      <c r="O275" s="496"/>
      <c r="P275" s="496"/>
      <c r="Q275" s="496"/>
    </row>
    <row r="276" spans="6:17">
      <c r="F276" s="496"/>
      <c r="G276" s="496"/>
      <c r="H276" s="496"/>
      <c r="I276" s="496"/>
      <c r="J276" s="496"/>
      <c r="K276" s="496"/>
      <c r="L276" s="496"/>
      <c r="M276" s="496"/>
      <c r="N276" s="496"/>
      <c r="O276" s="496"/>
      <c r="P276" s="496"/>
      <c r="Q276" s="496"/>
    </row>
    <row r="277" spans="6:17">
      <c r="F277" s="496"/>
      <c r="G277" s="496"/>
      <c r="H277" s="496"/>
      <c r="I277" s="496"/>
      <c r="J277" s="496"/>
      <c r="K277" s="496"/>
      <c r="L277" s="496"/>
      <c r="M277" s="496"/>
      <c r="N277" s="496"/>
      <c r="O277" s="496"/>
      <c r="P277" s="496"/>
      <c r="Q277" s="496"/>
    </row>
    <row r="278" spans="6:17">
      <c r="F278" s="496"/>
      <c r="G278" s="496"/>
      <c r="H278" s="496"/>
      <c r="I278" s="496"/>
      <c r="J278" s="496"/>
      <c r="K278" s="496"/>
      <c r="L278" s="496"/>
      <c r="M278" s="496"/>
      <c r="N278" s="496"/>
      <c r="O278" s="496"/>
      <c r="P278" s="496"/>
      <c r="Q278" s="496"/>
    </row>
    <row r="279" spans="6:17">
      <c r="F279" s="496"/>
      <c r="G279" s="496"/>
      <c r="H279" s="496"/>
      <c r="I279" s="496"/>
      <c r="J279" s="496"/>
      <c r="K279" s="496"/>
      <c r="L279" s="496"/>
      <c r="M279" s="496"/>
      <c r="N279" s="496"/>
      <c r="O279" s="496"/>
      <c r="P279" s="496"/>
      <c r="Q279" s="496"/>
    </row>
    <row r="280" spans="6:17">
      <c r="F280" s="496"/>
      <c r="G280" s="496"/>
      <c r="H280" s="496"/>
      <c r="I280" s="496"/>
      <c r="J280" s="496"/>
      <c r="K280" s="496"/>
      <c r="L280" s="496"/>
      <c r="M280" s="496"/>
      <c r="N280" s="496"/>
      <c r="O280" s="496"/>
      <c r="P280" s="496"/>
      <c r="Q280" s="496"/>
    </row>
    <row r="281" spans="6:17">
      <c r="F281" s="496"/>
      <c r="G281" s="496"/>
      <c r="H281" s="496"/>
      <c r="I281" s="496"/>
      <c r="J281" s="496"/>
      <c r="K281" s="496"/>
      <c r="L281" s="496"/>
      <c r="M281" s="496"/>
      <c r="N281" s="496"/>
      <c r="O281" s="496"/>
      <c r="P281" s="496"/>
      <c r="Q281" s="496"/>
    </row>
    <row r="282" spans="6:17">
      <c r="F282" s="496"/>
      <c r="G282" s="496"/>
      <c r="H282" s="496"/>
      <c r="I282" s="496"/>
      <c r="J282" s="496"/>
      <c r="K282" s="496"/>
      <c r="L282" s="496"/>
      <c r="M282" s="496"/>
      <c r="N282" s="496"/>
      <c r="O282" s="496"/>
      <c r="P282" s="496"/>
      <c r="Q282" s="496"/>
    </row>
    <row r="283" spans="6:17">
      <c r="F283" s="496"/>
      <c r="G283" s="496"/>
      <c r="H283" s="496"/>
      <c r="I283" s="496"/>
      <c r="J283" s="496"/>
      <c r="K283" s="496"/>
      <c r="L283" s="496"/>
      <c r="M283" s="496"/>
      <c r="N283" s="496"/>
      <c r="O283" s="496"/>
      <c r="P283" s="496"/>
      <c r="Q283" s="496"/>
    </row>
    <row r="284" spans="6:17">
      <c r="F284" s="496"/>
      <c r="G284" s="496"/>
      <c r="H284" s="496"/>
      <c r="I284" s="496"/>
      <c r="J284" s="496"/>
      <c r="K284" s="496"/>
      <c r="L284" s="496"/>
      <c r="M284" s="496"/>
      <c r="N284" s="496"/>
      <c r="O284" s="496"/>
      <c r="P284" s="496"/>
      <c r="Q284" s="496"/>
    </row>
    <row r="285" spans="6:17">
      <c r="F285" s="496"/>
      <c r="G285" s="496"/>
      <c r="H285" s="496"/>
      <c r="I285" s="496"/>
      <c r="J285" s="496"/>
      <c r="K285" s="496"/>
      <c r="L285" s="496"/>
      <c r="M285" s="496"/>
      <c r="N285" s="496"/>
      <c r="O285" s="496"/>
      <c r="P285" s="496"/>
      <c r="Q285" s="496"/>
    </row>
    <row r="286" spans="6:17">
      <c r="F286" s="496"/>
      <c r="G286" s="496"/>
      <c r="H286" s="496"/>
      <c r="I286" s="496"/>
      <c r="J286" s="496"/>
      <c r="K286" s="496"/>
      <c r="L286" s="496"/>
      <c r="M286" s="496"/>
      <c r="N286" s="496"/>
      <c r="O286" s="496"/>
      <c r="P286" s="496"/>
      <c r="Q286" s="496"/>
    </row>
    <row r="287" spans="6:17">
      <c r="F287" s="496"/>
      <c r="G287" s="496"/>
      <c r="H287" s="496"/>
      <c r="I287" s="496"/>
      <c r="J287" s="496"/>
      <c r="K287" s="496"/>
      <c r="L287" s="496"/>
      <c r="M287" s="496"/>
      <c r="N287" s="496"/>
      <c r="O287" s="496"/>
      <c r="P287" s="496"/>
      <c r="Q287" s="496"/>
    </row>
    <row r="288" spans="6:17">
      <c r="F288" s="496"/>
      <c r="G288" s="496"/>
      <c r="H288" s="496"/>
      <c r="I288" s="496"/>
      <c r="J288" s="496"/>
      <c r="K288" s="496"/>
      <c r="L288" s="496"/>
      <c r="M288" s="496"/>
      <c r="N288" s="496"/>
      <c r="O288" s="496"/>
      <c r="P288" s="496"/>
      <c r="Q288" s="496"/>
    </row>
    <row r="289" spans="6:17">
      <c r="F289" s="496"/>
      <c r="G289" s="496"/>
      <c r="H289" s="496"/>
      <c r="I289" s="496"/>
      <c r="J289" s="496"/>
      <c r="K289" s="496"/>
      <c r="L289" s="496"/>
      <c r="M289" s="496"/>
      <c r="N289" s="496"/>
      <c r="O289" s="496"/>
      <c r="P289" s="496"/>
      <c r="Q289" s="496"/>
    </row>
    <row r="290" spans="6:17">
      <c r="F290" s="496"/>
      <c r="G290" s="496"/>
      <c r="H290" s="496"/>
      <c r="I290" s="496"/>
      <c r="J290" s="496"/>
      <c r="K290" s="496"/>
      <c r="L290" s="496"/>
      <c r="M290" s="496"/>
      <c r="N290" s="496"/>
      <c r="O290" s="496"/>
      <c r="P290" s="496"/>
      <c r="Q290" s="496"/>
    </row>
    <row r="291" spans="6:17">
      <c r="F291" s="496"/>
      <c r="G291" s="496"/>
      <c r="H291" s="496"/>
      <c r="I291" s="496"/>
      <c r="J291" s="496"/>
      <c r="K291" s="496"/>
      <c r="L291" s="496"/>
      <c r="M291" s="496"/>
      <c r="N291" s="496"/>
      <c r="O291" s="496"/>
      <c r="P291" s="496"/>
      <c r="Q291" s="496"/>
    </row>
    <row r="292" spans="6:17">
      <c r="F292" s="496"/>
      <c r="G292" s="496"/>
      <c r="H292" s="496"/>
      <c r="I292" s="496"/>
      <c r="J292" s="496"/>
      <c r="K292" s="496"/>
      <c r="L292" s="496"/>
      <c r="M292" s="496"/>
      <c r="N292" s="496"/>
      <c r="O292" s="496"/>
      <c r="P292" s="496"/>
      <c r="Q292" s="496"/>
    </row>
    <row r="293" spans="6:17">
      <c r="F293" s="496"/>
      <c r="G293" s="496"/>
      <c r="H293" s="496"/>
      <c r="I293" s="496"/>
      <c r="J293" s="496"/>
      <c r="K293" s="496"/>
      <c r="L293" s="496"/>
      <c r="M293" s="496"/>
      <c r="N293" s="496"/>
      <c r="O293" s="496"/>
      <c r="P293" s="496"/>
      <c r="Q293" s="496"/>
    </row>
    <row r="294" spans="6:17">
      <c r="F294" s="496"/>
      <c r="G294" s="496"/>
      <c r="H294" s="496"/>
      <c r="I294" s="496"/>
      <c r="J294" s="496"/>
      <c r="K294" s="496"/>
      <c r="L294" s="496"/>
      <c r="M294" s="496"/>
      <c r="N294" s="496"/>
      <c r="O294" s="496"/>
      <c r="P294" s="496"/>
      <c r="Q294" s="496"/>
    </row>
    <row r="295" spans="6:17">
      <c r="F295" s="496"/>
      <c r="G295" s="496"/>
      <c r="H295" s="496"/>
      <c r="I295" s="496"/>
      <c r="J295" s="496"/>
      <c r="K295" s="496"/>
      <c r="L295" s="496"/>
      <c r="M295" s="496"/>
      <c r="N295" s="496"/>
      <c r="O295" s="496"/>
      <c r="P295" s="496"/>
      <c r="Q295" s="496"/>
    </row>
    <row r="296" spans="6:17">
      <c r="F296" s="496"/>
      <c r="G296" s="496"/>
      <c r="H296" s="496"/>
      <c r="I296" s="496"/>
      <c r="J296" s="496"/>
      <c r="K296" s="496"/>
      <c r="L296" s="496"/>
      <c r="M296" s="496"/>
      <c r="N296" s="496"/>
      <c r="O296" s="496"/>
      <c r="P296" s="496"/>
      <c r="Q296" s="496"/>
    </row>
    <row r="297" spans="6:17">
      <c r="F297" s="496"/>
      <c r="G297" s="496"/>
      <c r="H297" s="496"/>
      <c r="I297" s="496"/>
      <c r="J297" s="496"/>
      <c r="K297" s="496"/>
      <c r="L297" s="496"/>
      <c r="M297" s="496"/>
      <c r="N297" s="496"/>
      <c r="O297" s="496"/>
      <c r="P297" s="496"/>
      <c r="Q297" s="496"/>
    </row>
    <row r="298" spans="6:17">
      <c r="F298" s="496"/>
      <c r="G298" s="496"/>
      <c r="H298" s="496"/>
      <c r="I298" s="496"/>
      <c r="J298" s="496"/>
      <c r="K298" s="496"/>
      <c r="L298" s="496"/>
      <c r="M298" s="496"/>
      <c r="N298" s="496"/>
      <c r="O298" s="496"/>
      <c r="P298" s="496"/>
      <c r="Q298" s="496"/>
    </row>
    <row r="299" spans="6:17">
      <c r="F299" s="496"/>
      <c r="G299" s="496"/>
      <c r="H299" s="496"/>
      <c r="I299" s="496"/>
      <c r="J299" s="496"/>
      <c r="K299" s="496"/>
      <c r="L299" s="496"/>
      <c r="M299" s="496"/>
      <c r="N299" s="496"/>
      <c r="O299" s="496"/>
      <c r="P299" s="496"/>
      <c r="Q299" s="496"/>
    </row>
    <row r="300" spans="6:17">
      <c r="F300" s="496"/>
      <c r="G300" s="496"/>
      <c r="H300" s="496"/>
      <c r="I300" s="496"/>
      <c r="J300" s="496"/>
      <c r="K300" s="496"/>
      <c r="L300" s="496"/>
      <c r="M300" s="496"/>
      <c r="N300" s="496"/>
      <c r="O300" s="496"/>
      <c r="P300" s="496"/>
      <c r="Q300" s="496"/>
    </row>
    <row r="301" spans="6:17">
      <c r="F301" s="496"/>
      <c r="G301" s="496"/>
      <c r="H301" s="496"/>
      <c r="I301" s="496"/>
      <c r="J301" s="496"/>
      <c r="K301" s="496"/>
      <c r="L301" s="496"/>
      <c r="M301" s="496"/>
      <c r="N301" s="496"/>
      <c r="O301" s="496"/>
      <c r="P301" s="496"/>
      <c r="Q301" s="496"/>
    </row>
    <row r="302" spans="6:17">
      <c r="F302" s="496"/>
      <c r="G302" s="496"/>
      <c r="H302" s="496"/>
      <c r="I302" s="496"/>
      <c r="J302" s="496"/>
      <c r="K302" s="496"/>
      <c r="L302" s="496"/>
      <c r="M302" s="496"/>
      <c r="N302" s="496"/>
      <c r="O302" s="496"/>
      <c r="P302" s="496"/>
      <c r="Q302" s="496"/>
    </row>
    <row r="303" spans="6:17">
      <c r="F303" s="496"/>
      <c r="G303" s="496"/>
      <c r="H303" s="496"/>
      <c r="I303" s="496"/>
      <c r="J303" s="496"/>
      <c r="K303" s="496"/>
      <c r="L303" s="496"/>
      <c r="M303" s="496"/>
      <c r="N303" s="496"/>
      <c r="O303" s="496"/>
      <c r="P303" s="496"/>
      <c r="Q303" s="496"/>
    </row>
    <row r="304" spans="6:17">
      <c r="F304" s="496"/>
      <c r="G304" s="496"/>
      <c r="H304" s="496"/>
      <c r="I304" s="496"/>
      <c r="J304" s="496"/>
      <c r="K304" s="496"/>
      <c r="L304" s="496"/>
      <c r="M304" s="496"/>
      <c r="N304" s="496"/>
      <c r="O304" s="496"/>
      <c r="P304" s="496"/>
      <c r="Q304" s="496"/>
    </row>
    <row r="305" spans="6:17">
      <c r="F305" s="496"/>
      <c r="G305" s="496"/>
      <c r="H305" s="496"/>
      <c r="I305" s="496"/>
      <c r="J305" s="496"/>
      <c r="K305" s="496"/>
      <c r="L305" s="496"/>
      <c r="M305" s="496"/>
      <c r="N305" s="496"/>
      <c r="O305" s="496"/>
      <c r="P305" s="496"/>
      <c r="Q305" s="496"/>
    </row>
    <row r="306" spans="6:17">
      <c r="F306" s="496"/>
      <c r="G306" s="496"/>
      <c r="H306" s="496"/>
      <c r="I306" s="496"/>
      <c r="J306" s="496"/>
      <c r="K306" s="496"/>
      <c r="L306" s="496"/>
      <c r="M306" s="496"/>
      <c r="N306" s="496"/>
      <c r="O306" s="496"/>
      <c r="P306" s="496"/>
      <c r="Q306" s="496"/>
    </row>
    <row r="307" spans="6:17">
      <c r="F307" s="496"/>
      <c r="G307" s="496"/>
      <c r="H307" s="496"/>
      <c r="I307" s="496"/>
      <c r="J307" s="496"/>
      <c r="K307" s="496"/>
      <c r="L307" s="496"/>
      <c r="M307" s="496"/>
      <c r="N307" s="496"/>
      <c r="O307" s="496"/>
      <c r="P307" s="496"/>
      <c r="Q307" s="496"/>
    </row>
    <row r="308" spans="6:17">
      <c r="F308" s="496"/>
      <c r="G308" s="496"/>
      <c r="H308" s="496"/>
      <c r="I308" s="496"/>
      <c r="J308" s="496"/>
      <c r="K308" s="496"/>
      <c r="L308" s="496"/>
      <c r="M308" s="496"/>
      <c r="N308" s="496"/>
      <c r="O308" s="496"/>
      <c r="P308" s="496"/>
      <c r="Q308" s="496"/>
    </row>
    <row r="309" spans="6:17">
      <c r="F309" s="496"/>
      <c r="G309" s="496"/>
      <c r="H309" s="496"/>
      <c r="I309" s="496"/>
      <c r="J309" s="496"/>
      <c r="K309" s="496"/>
      <c r="L309" s="496"/>
      <c r="M309" s="496"/>
      <c r="N309" s="496"/>
      <c r="O309" s="496"/>
      <c r="P309" s="496"/>
      <c r="Q309" s="496"/>
    </row>
    <row r="310" spans="6:17">
      <c r="F310" s="496"/>
      <c r="G310" s="496"/>
      <c r="H310" s="496"/>
      <c r="I310" s="496"/>
      <c r="J310" s="496"/>
      <c r="K310" s="496"/>
      <c r="L310" s="496"/>
      <c r="M310" s="496"/>
      <c r="N310" s="496"/>
      <c r="O310" s="496"/>
      <c r="P310" s="496"/>
      <c r="Q310" s="496"/>
    </row>
    <row r="311" spans="6:17">
      <c r="F311" s="496"/>
      <c r="G311" s="496"/>
      <c r="H311" s="496"/>
      <c r="I311" s="496"/>
      <c r="J311" s="496"/>
      <c r="K311" s="496"/>
      <c r="L311" s="496"/>
      <c r="M311" s="496"/>
      <c r="N311" s="496"/>
      <c r="O311" s="496"/>
      <c r="P311" s="496"/>
      <c r="Q311" s="496"/>
    </row>
    <row r="312" spans="6:17">
      <c r="F312" s="496"/>
      <c r="G312" s="496"/>
      <c r="H312" s="496"/>
      <c r="I312" s="496"/>
      <c r="J312" s="496"/>
      <c r="K312" s="496"/>
      <c r="L312" s="496"/>
      <c r="M312" s="496"/>
      <c r="N312" s="496"/>
      <c r="O312" s="496"/>
      <c r="P312" s="496"/>
      <c r="Q312" s="496"/>
    </row>
    <row r="313" spans="6:17">
      <c r="F313" s="496"/>
      <c r="G313" s="496"/>
      <c r="H313" s="496"/>
      <c r="I313" s="496"/>
      <c r="J313" s="496"/>
      <c r="K313" s="496"/>
      <c r="L313" s="496"/>
      <c r="M313" s="496"/>
      <c r="N313" s="496"/>
      <c r="O313" s="496"/>
      <c r="P313" s="496"/>
      <c r="Q313" s="496"/>
    </row>
    <row r="314" spans="6:17">
      <c r="F314" s="496"/>
      <c r="G314" s="496"/>
      <c r="H314" s="496"/>
      <c r="I314" s="496"/>
      <c r="J314" s="496"/>
      <c r="K314" s="496"/>
      <c r="L314" s="496"/>
      <c r="M314" s="496"/>
      <c r="N314" s="496"/>
      <c r="O314" s="496"/>
      <c r="P314" s="496"/>
      <c r="Q314" s="496"/>
    </row>
    <row r="315" spans="6:17">
      <c r="F315" s="496"/>
      <c r="G315" s="496"/>
      <c r="H315" s="496"/>
      <c r="I315" s="496"/>
      <c r="J315" s="496"/>
      <c r="K315" s="496"/>
      <c r="L315" s="496"/>
      <c r="M315" s="496"/>
      <c r="N315" s="496"/>
      <c r="O315" s="496"/>
      <c r="P315" s="496"/>
      <c r="Q315" s="496"/>
    </row>
    <row r="316" spans="6:17">
      <c r="F316" s="496"/>
      <c r="G316" s="496"/>
      <c r="H316" s="496"/>
      <c r="I316" s="496"/>
      <c r="J316" s="496"/>
      <c r="K316" s="496"/>
      <c r="L316" s="496"/>
      <c r="M316" s="496"/>
      <c r="N316" s="496"/>
      <c r="O316" s="496"/>
      <c r="P316" s="496"/>
      <c r="Q316" s="496"/>
    </row>
    <row r="317" spans="6:17">
      <c r="F317" s="496"/>
      <c r="G317" s="496"/>
      <c r="H317" s="496"/>
      <c r="I317" s="496"/>
      <c r="J317" s="496"/>
      <c r="K317" s="496"/>
      <c r="L317" s="496"/>
      <c r="M317" s="496"/>
      <c r="N317" s="496"/>
      <c r="O317" s="496"/>
      <c r="P317" s="496"/>
      <c r="Q317" s="496"/>
    </row>
    <row r="318" spans="6:17">
      <c r="F318" s="496"/>
      <c r="G318" s="496"/>
      <c r="H318" s="496"/>
      <c r="I318" s="496"/>
      <c r="J318" s="496"/>
      <c r="K318" s="496"/>
      <c r="L318" s="496"/>
      <c r="M318" s="496"/>
      <c r="N318" s="496"/>
      <c r="O318" s="496"/>
      <c r="P318" s="496"/>
      <c r="Q318" s="496"/>
    </row>
    <row r="319" spans="6:17">
      <c r="F319" s="496"/>
      <c r="G319" s="496"/>
      <c r="H319" s="496"/>
      <c r="I319" s="496"/>
      <c r="J319" s="496"/>
      <c r="K319" s="496"/>
      <c r="L319" s="496"/>
      <c r="M319" s="496"/>
      <c r="N319" s="496"/>
      <c r="O319" s="496"/>
      <c r="P319" s="496"/>
      <c r="Q319" s="496"/>
    </row>
    <row r="320" spans="6:17">
      <c r="F320" s="496"/>
      <c r="G320" s="496"/>
      <c r="H320" s="496"/>
      <c r="I320" s="496"/>
      <c r="J320" s="496"/>
      <c r="K320" s="496"/>
      <c r="L320" s="496"/>
      <c r="M320" s="496"/>
      <c r="N320" s="496"/>
      <c r="O320" s="496"/>
      <c r="P320" s="496"/>
      <c r="Q320" s="496"/>
    </row>
    <row r="321" spans="6:17">
      <c r="F321" s="496"/>
      <c r="G321" s="496"/>
      <c r="H321" s="496"/>
      <c r="I321" s="496"/>
      <c r="J321" s="496"/>
      <c r="K321" s="496"/>
      <c r="L321" s="496"/>
      <c r="M321" s="496"/>
      <c r="N321" s="496"/>
      <c r="O321" s="496"/>
      <c r="P321" s="496"/>
      <c r="Q321" s="496"/>
    </row>
    <row r="322" spans="6:17">
      <c r="F322" s="496"/>
      <c r="G322" s="496"/>
      <c r="H322" s="496"/>
      <c r="I322" s="496"/>
      <c r="J322" s="496"/>
      <c r="K322" s="496"/>
      <c r="L322" s="496"/>
      <c r="M322" s="496"/>
      <c r="N322" s="496"/>
      <c r="O322" s="496"/>
      <c r="P322" s="496"/>
      <c r="Q322" s="496"/>
    </row>
    <row r="323" spans="6:17">
      <c r="F323" s="496"/>
      <c r="G323" s="496"/>
      <c r="H323" s="496"/>
      <c r="I323" s="496"/>
      <c r="J323" s="496"/>
      <c r="K323" s="496"/>
      <c r="L323" s="496"/>
      <c r="M323" s="496"/>
      <c r="N323" s="496"/>
      <c r="O323" s="496"/>
      <c r="P323" s="496"/>
      <c r="Q323" s="496"/>
    </row>
    <row r="324" spans="6:17">
      <c r="F324" s="496"/>
      <c r="G324" s="496"/>
      <c r="H324" s="496"/>
      <c r="I324" s="496"/>
      <c r="J324" s="496"/>
      <c r="K324" s="496"/>
      <c r="L324" s="496"/>
      <c r="M324" s="496"/>
      <c r="N324" s="496"/>
      <c r="O324" s="496"/>
      <c r="P324" s="496"/>
      <c r="Q324" s="496"/>
    </row>
    <row r="325" spans="6:17">
      <c r="F325" s="496"/>
      <c r="G325" s="496"/>
      <c r="H325" s="496"/>
      <c r="I325" s="496"/>
      <c r="J325" s="496"/>
      <c r="K325" s="496"/>
      <c r="L325" s="496"/>
      <c r="M325" s="496"/>
      <c r="N325" s="496"/>
      <c r="O325" s="496"/>
      <c r="P325" s="496"/>
      <c r="Q325" s="496"/>
    </row>
    <row r="326" spans="6:17">
      <c r="F326" s="496"/>
      <c r="G326" s="496"/>
      <c r="H326" s="496"/>
      <c r="I326" s="496"/>
      <c r="J326" s="496"/>
      <c r="K326" s="496"/>
      <c r="L326" s="496"/>
      <c r="M326" s="496"/>
      <c r="N326" s="496"/>
      <c r="O326" s="496"/>
      <c r="P326" s="496"/>
      <c r="Q326" s="496"/>
    </row>
    <row r="327" spans="6:17">
      <c r="F327" s="496"/>
      <c r="G327" s="496"/>
      <c r="H327" s="496"/>
      <c r="I327" s="496"/>
      <c r="J327" s="496"/>
      <c r="K327" s="496"/>
      <c r="L327" s="496"/>
      <c r="M327" s="496"/>
      <c r="N327" s="496"/>
      <c r="O327" s="496"/>
      <c r="P327" s="496"/>
      <c r="Q327" s="496"/>
    </row>
    <row r="328" spans="6:17">
      <c r="F328" s="496"/>
      <c r="G328" s="496"/>
      <c r="H328" s="496"/>
      <c r="I328" s="496"/>
      <c r="J328" s="496"/>
      <c r="K328" s="496"/>
      <c r="L328" s="496"/>
      <c r="M328" s="496"/>
      <c r="N328" s="496"/>
      <c r="O328" s="496"/>
      <c r="P328" s="496"/>
      <c r="Q328" s="496"/>
    </row>
    <row r="329" spans="6:17">
      <c r="F329" s="496"/>
      <c r="G329" s="496"/>
      <c r="H329" s="496"/>
      <c r="I329" s="496"/>
      <c r="J329" s="496"/>
      <c r="K329" s="496"/>
      <c r="L329" s="496"/>
      <c r="M329" s="496"/>
      <c r="N329" s="496"/>
      <c r="O329" s="496"/>
      <c r="P329" s="496"/>
      <c r="Q329" s="496"/>
    </row>
    <row r="330" spans="6:17">
      <c r="F330" s="496"/>
      <c r="G330" s="496"/>
      <c r="H330" s="496"/>
      <c r="I330" s="496"/>
      <c r="J330" s="496"/>
      <c r="K330" s="496"/>
      <c r="L330" s="496"/>
      <c r="M330" s="496"/>
      <c r="N330" s="496"/>
      <c r="O330" s="496"/>
      <c r="P330" s="496"/>
      <c r="Q330" s="496"/>
    </row>
    <row r="331" spans="6:17">
      <c r="F331" s="496"/>
      <c r="G331" s="496"/>
      <c r="H331" s="496"/>
      <c r="I331" s="496"/>
      <c r="J331" s="496"/>
      <c r="K331" s="496"/>
      <c r="L331" s="496"/>
      <c r="M331" s="496"/>
      <c r="N331" s="496"/>
      <c r="O331" s="496"/>
      <c r="P331" s="496"/>
      <c r="Q331" s="496"/>
    </row>
    <row r="332" spans="6:17">
      <c r="F332" s="496"/>
      <c r="G332" s="496"/>
      <c r="H332" s="496"/>
      <c r="I332" s="496"/>
      <c r="J332" s="496"/>
      <c r="K332" s="496"/>
      <c r="L332" s="496"/>
      <c r="M332" s="496"/>
      <c r="N332" s="496"/>
      <c r="O332" s="496"/>
      <c r="P332" s="496"/>
      <c r="Q332" s="496"/>
    </row>
    <row r="333" spans="6:17">
      <c r="F333" s="496"/>
      <c r="G333" s="496"/>
      <c r="H333" s="496"/>
      <c r="I333" s="496"/>
      <c r="J333" s="496"/>
      <c r="K333" s="496"/>
      <c r="L333" s="496"/>
      <c r="M333" s="496"/>
      <c r="N333" s="496"/>
      <c r="O333" s="496"/>
      <c r="P333" s="496"/>
      <c r="Q333" s="496"/>
    </row>
    <row r="334" spans="6:17">
      <c r="F334" s="496"/>
      <c r="G334" s="496"/>
      <c r="H334" s="496"/>
      <c r="I334" s="496"/>
      <c r="J334" s="496"/>
      <c r="K334" s="496"/>
      <c r="L334" s="496"/>
      <c r="M334" s="496"/>
      <c r="N334" s="496"/>
      <c r="O334" s="496"/>
      <c r="P334" s="496"/>
      <c r="Q334" s="496"/>
    </row>
    <row r="335" spans="6:17">
      <c r="F335" s="496"/>
      <c r="G335" s="496"/>
      <c r="H335" s="496"/>
      <c r="I335" s="496"/>
      <c r="J335" s="496"/>
      <c r="K335" s="496"/>
      <c r="L335" s="496"/>
      <c r="M335" s="496"/>
      <c r="N335" s="496"/>
      <c r="O335" s="496"/>
      <c r="P335" s="496"/>
      <c r="Q335" s="496"/>
    </row>
    <row r="336" spans="6:17">
      <c r="F336" s="496"/>
      <c r="G336" s="496"/>
      <c r="H336" s="496"/>
      <c r="I336" s="496"/>
      <c r="J336" s="496"/>
      <c r="K336" s="496"/>
      <c r="L336" s="496"/>
      <c r="M336" s="496"/>
      <c r="N336" s="496"/>
      <c r="O336" s="496"/>
      <c r="P336" s="496"/>
      <c r="Q336" s="496"/>
    </row>
    <row r="337" spans="6:17">
      <c r="F337" s="496"/>
      <c r="G337" s="496"/>
      <c r="H337" s="496"/>
      <c r="I337" s="496"/>
      <c r="J337" s="496"/>
      <c r="K337" s="496"/>
      <c r="L337" s="496"/>
      <c r="M337" s="496"/>
      <c r="N337" s="496"/>
      <c r="O337" s="496"/>
      <c r="P337" s="496"/>
      <c r="Q337" s="496"/>
    </row>
    <row r="338" spans="6:17">
      <c r="F338" s="496"/>
      <c r="G338" s="496"/>
      <c r="H338" s="496"/>
      <c r="I338" s="496"/>
      <c r="J338" s="496"/>
      <c r="K338" s="496"/>
      <c r="L338" s="496"/>
      <c r="M338" s="496"/>
      <c r="N338" s="496"/>
      <c r="O338" s="496"/>
      <c r="P338" s="496"/>
      <c r="Q338" s="496"/>
    </row>
    <row r="339" spans="6:17">
      <c r="F339" s="496"/>
      <c r="G339" s="496"/>
      <c r="H339" s="496"/>
      <c r="I339" s="496"/>
      <c r="J339" s="496"/>
      <c r="K339" s="496"/>
      <c r="L339" s="496"/>
      <c r="M339" s="496"/>
      <c r="N339" s="496"/>
      <c r="O339" s="496"/>
      <c r="P339" s="496"/>
      <c r="Q339" s="496"/>
    </row>
    <row r="340" spans="6:17">
      <c r="F340" s="496"/>
      <c r="G340" s="496"/>
      <c r="H340" s="496"/>
      <c r="I340" s="496"/>
      <c r="J340" s="496"/>
      <c r="K340" s="496"/>
      <c r="L340" s="496"/>
      <c r="M340" s="496"/>
      <c r="N340" s="496"/>
      <c r="O340" s="496"/>
      <c r="P340" s="496"/>
      <c r="Q340" s="496"/>
    </row>
    <row r="341" spans="6:17">
      <c r="F341" s="496"/>
      <c r="G341" s="496"/>
      <c r="H341" s="496"/>
      <c r="I341" s="496"/>
      <c r="J341" s="496"/>
      <c r="K341" s="496"/>
      <c r="L341" s="496"/>
      <c r="M341" s="496"/>
      <c r="N341" s="496"/>
      <c r="O341" s="496"/>
      <c r="P341" s="496"/>
      <c r="Q341" s="496"/>
    </row>
    <row r="342" spans="6:17">
      <c r="F342" s="496"/>
      <c r="G342" s="496"/>
      <c r="H342" s="496"/>
      <c r="I342" s="496"/>
      <c r="J342" s="496"/>
      <c r="K342" s="496"/>
      <c r="L342" s="496"/>
      <c r="M342" s="496"/>
      <c r="N342" s="496"/>
      <c r="O342" s="496"/>
      <c r="P342" s="496"/>
      <c r="Q342" s="496"/>
    </row>
    <row r="343" spans="6:17">
      <c r="F343" s="496"/>
      <c r="G343" s="496"/>
      <c r="H343" s="496"/>
      <c r="I343" s="496"/>
      <c r="J343" s="496"/>
      <c r="K343" s="496"/>
      <c r="L343" s="496"/>
      <c r="M343" s="496"/>
      <c r="N343" s="496"/>
      <c r="O343" s="496"/>
      <c r="P343" s="496"/>
      <c r="Q343" s="496"/>
    </row>
    <row r="344" spans="6:17">
      <c r="F344" s="496"/>
      <c r="G344" s="496"/>
      <c r="H344" s="496"/>
      <c r="I344" s="496"/>
      <c r="J344" s="496"/>
      <c r="K344" s="496"/>
      <c r="L344" s="496"/>
      <c r="M344" s="496"/>
      <c r="N344" s="496"/>
      <c r="O344" s="496"/>
      <c r="P344" s="496"/>
      <c r="Q344" s="496"/>
    </row>
    <row r="345" spans="6:17">
      <c r="F345" s="496"/>
      <c r="G345" s="496"/>
      <c r="H345" s="496"/>
      <c r="I345" s="496"/>
      <c r="J345" s="496"/>
      <c r="K345" s="496"/>
      <c r="L345" s="496"/>
      <c r="M345" s="496"/>
      <c r="N345" s="496"/>
      <c r="O345" s="496"/>
      <c r="P345" s="496"/>
      <c r="Q345" s="496"/>
    </row>
    <row r="346" spans="6:17">
      <c r="F346" s="496"/>
      <c r="G346" s="496"/>
      <c r="H346" s="496"/>
      <c r="I346" s="496"/>
      <c r="J346" s="496"/>
      <c r="K346" s="496"/>
      <c r="L346" s="496"/>
      <c r="M346" s="496"/>
      <c r="N346" s="496"/>
      <c r="O346" s="496"/>
      <c r="P346" s="496"/>
      <c r="Q346" s="496"/>
    </row>
    <row r="347" spans="6:17">
      <c r="F347" s="496"/>
      <c r="G347" s="496"/>
      <c r="H347" s="496"/>
      <c r="I347" s="496"/>
      <c r="J347" s="496"/>
      <c r="K347" s="496"/>
      <c r="L347" s="496"/>
      <c r="M347" s="496"/>
      <c r="N347" s="496"/>
      <c r="O347" s="496"/>
      <c r="P347" s="496"/>
      <c r="Q347" s="496"/>
    </row>
    <row r="348" spans="6:17">
      <c r="F348" s="496"/>
      <c r="G348" s="496"/>
      <c r="H348" s="496"/>
      <c r="I348" s="496"/>
      <c r="J348" s="496"/>
      <c r="K348" s="496"/>
      <c r="L348" s="496"/>
      <c r="M348" s="496"/>
      <c r="N348" s="496"/>
      <c r="O348" s="496"/>
      <c r="P348" s="496"/>
      <c r="Q348" s="496"/>
    </row>
    <row r="349" spans="6:17">
      <c r="F349" s="496"/>
      <c r="G349" s="496"/>
      <c r="H349" s="496"/>
      <c r="I349" s="496"/>
      <c r="J349" s="496"/>
      <c r="K349" s="496"/>
      <c r="L349" s="496"/>
      <c r="M349" s="496"/>
      <c r="N349" s="496"/>
      <c r="O349" s="496"/>
      <c r="P349" s="496"/>
      <c r="Q349" s="496"/>
    </row>
    <row r="350" spans="6:17">
      <c r="F350" s="496"/>
      <c r="G350" s="496"/>
      <c r="H350" s="496"/>
      <c r="I350" s="496"/>
      <c r="J350" s="496"/>
      <c r="K350" s="496"/>
      <c r="L350" s="496"/>
      <c r="M350" s="496"/>
      <c r="N350" s="496"/>
      <c r="O350" s="496"/>
      <c r="P350" s="496"/>
      <c r="Q350" s="496"/>
    </row>
    <row r="351" spans="6:17">
      <c r="F351" s="496"/>
      <c r="G351" s="496"/>
      <c r="H351" s="496"/>
      <c r="I351" s="496"/>
      <c r="J351" s="496"/>
      <c r="K351" s="496"/>
      <c r="L351" s="496"/>
      <c r="M351" s="496"/>
      <c r="N351" s="496"/>
      <c r="O351" s="496"/>
      <c r="P351" s="496"/>
      <c r="Q351" s="496"/>
    </row>
    <row r="352" spans="6:17">
      <c r="F352" s="496"/>
      <c r="G352" s="496"/>
      <c r="H352" s="496"/>
      <c r="I352" s="496"/>
      <c r="J352" s="496"/>
      <c r="K352" s="496"/>
      <c r="L352" s="496"/>
      <c r="M352" s="496"/>
      <c r="N352" s="496"/>
      <c r="O352" s="496"/>
      <c r="P352" s="496"/>
      <c r="Q352" s="496"/>
    </row>
    <row r="353" spans="6:17">
      <c r="F353" s="496"/>
      <c r="G353" s="496"/>
      <c r="H353" s="496"/>
      <c r="I353" s="496"/>
      <c r="J353" s="496"/>
      <c r="K353" s="496"/>
      <c r="L353" s="496"/>
      <c r="M353" s="496"/>
      <c r="N353" s="496"/>
      <c r="O353" s="496"/>
      <c r="P353" s="496"/>
      <c r="Q353" s="496"/>
    </row>
    <row r="354" spans="6:17">
      <c r="F354" s="496"/>
      <c r="G354" s="496"/>
      <c r="H354" s="496"/>
      <c r="I354" s="496"/>
      <c r="J354" s="496"/>
      <c r="K354" s="496"/>
      <c r="L354" s="496"/>
      <c r="M354" s="496"/>
      <c r="N354" s="496"/>
      <c r="O354" s="496"/>
      <c r="P354" s="496"/>
      <c r="Q354" s="496"/>
    </row>
    <row r="355" spans="6:17">
      <c r="F355" s="496"/>
      <c r="G355" s="496"/>
      <c r="H355" s="496"/>
      <c r="I355" s="496"/>
      <c r="J355" s="496"/>
      <c r="K355" s="496"/>
      <c r="L355" s="496"/>
      <c r="M355" s="496"/>
      <c r="N355" s="496"/>
      <c r="O355" s="496"/>
      <c r="P355" s="496"/>
      <c r="Q355" s="496"/>
    </row>
    <row r="356" spans="6:17">
      <c r="F356" s="496"/>
      <c r="G356" s="496"/>
      <c r="H356" s="496"/>
      <c r="I356" s="496"/>
      <c r="J356" s="496"/>
      <c r="K356" s="496"/>
      <c r="L356" s="496"/>
      <c r="M356" s="496"/>
      <c r="N356" s="496"/>
      <c r="O356" s="496"/>
      <c r="P356" s="496"/>
      <c r="Q356" s="496"/>
    </row>
    <row r="357" spans="6:17">
      <c r="F357" s="496"/>
      <c r="G357" s="496"/>
      <c r="H357" s="496"/>
      <c r="I357" s="496"/>
      <c r="J357" s="496"/>
      <c r="K357" s="496"/>
      <c r="L357" s="496"/>
      <c r="M357" s="496"/>
      <c r="N357" s="496"/>
      <c r="O357" s="496"/>
      <c r="P357" s="496"/>
      <c r="Q357" s="496"/>
    </row>
    <row r="358" spans="6:17">
      <c r="F358" s="496"/>
      <c r="G358" s="496"/>
      <c r="H358" s="496"/>
      <c r="I358" s="496"/>
      <c r="J358" s="496"/>
      <c r="K358" s="496"/>
      <c r="L358" s="496"/>
      <c r="M358" s="496"/>
      <c r="N358" s="496"/>
      <c r="O358" s="496"/>
      <c r="P358" s="496"/>
      <c r="Q358" s="496"/>
    </row>
    <row r="359" spans="6:17">
      <c r="F359" s="496"/>
      <c r="G359" s="496"/>
      <c r="H359" s="496"/>
      <c r="I359" s="496"/>
      <c r="J359" s="496"/>
      <c r="K359" s="496"/>
      <c r="L359" s="496"/>
      <c r="M359" s="496"/>
      <c r="N359" s="496"/>
      <c r="O359" s="496"/>
      <c r="P359" s="496"/>
      <c r="Q359" s="496"/>
    </row>
    <row r="360" spans="6:17">
      <c r="F360" s="496"/>
      <c r="G360" s="496"/>
      <c r="H360" s="496"/>
      <c r="I360" s="496"/>
      <c r="J360" s="496"/>
      <c r="K360" s="496"/>
      <c r="L360" s="496"/>
      <c r="M360" s="496"/>
      <c r="N360" s="496"/>
      <c r="O360" s="496"/>
      <c r="P360" s="496"/>
      <c r="Q360" s="496"/>
    </row>
    <row r="361" spans="6:17">
      <c r="F361" s="496"/>
      <c r="G361" s="496"/>
      <c r="H361" s="496"/>
      <c r="I361" s="496"/>
      <c r="J361" s="496"/>
      <c r="K361" s="496"/>
      <c r="L361" s="496"/>
      <c r="M361" s="496"/>
      <c r="N361" s="496"/>
      <c r="O361" s="496"/>
      <c r="P361" s="496"/>
      <c r="Q361" s="496"/>
    </row>
    <row r="362" spans="6:17">
      <c r="F362" s="496"/>
      <c r="G362" s="496"/>
      <c r="H362" s="496"/>
      <c r="I362" s="496"/>
      <c r="J362" s="496"/>
      <c r="K362" s="496"/>
      <c r="L362" s="496"/>
      <c r="M362" s="496"/>
      <c r="N362" s="496"/>
      <c r="O362" s="496"/>
      <c r="P362" s="496"/>
      <c r="Q362" s="496"/>
    </row>
    <row r="363" spans="6:17">
      <c r="F363" s="496"/>
      <c r="G363" s="496"/>
      <c r="H363" s="496"/>
      <c r="I363" s="496"/>
      <c r="J363" s="496"/>
      <c r="K363" s="496"/>
      <c r="L363" s="496"/>
      <c r="M363" s="496"/>
      <c r="N363" s="496"/>
      <c r="O363" s="496"/>
      <c r="P363" s="496"/>
      <c r="Q363" s="496"/>
    </row>
    <row r="364" spans="6:17">
      <c r="F364" s="496"/>
      <c r="G364" s="496"/>
      <c r="H364" s="496"/>
      <c r="I364" s="496"/>
      <c r="J364" s="496"/>
      <c r="K364" s="496"/>
      <c r="L364" s="496"/>
      <c r="M364" s="496"/>
      <c r="N364" s="496"/>
      <c r="O364" s="496"/>
      <c r="P364" s="496"/>
      <c r="Q364" s="496"/>
    </row>
    <row r="365" spans="6:17">
      <c r="F365" s="496"/>
      <c r="G365" s="496"/>
      <c r="H365" s="496"/>
      <c r="I365" s="496"/>
      <c r="J365" s="496"/>
      <c r="K365" s="496"/>
      <c r="L365" s="496"/>
      <c r="M365" s="496"/>
      <c r="N365" s="496"/>
      <c r="O365" s="496"/>
      <c r="P365" s="496"/>
      <c r="Q365" s="496"/>
    </row>
    <row r="366" spans="6:17">
      <c r="F366" s="496"/>
      <c r="G366" s="496"/>
      <c r="H366" s="496"/>
      <c r="I366" s="496"/>
      <c r="J366" s="496"/>
      <c r="K366" s="496"/>
      <c r="L366" s="496"/>
      <c r="M366" s="496"/>
      <c r="N366" s="496"/>
      <c r="O366" s="496"/>
      <c r="P366" s="496"/>
      <c r="Q366" s="496"/>
    </row>
    <row r="367" spans="6:17">
      <c r="F367" s="496"/>
      <c r="G367" s="496"/>
      <c r="H367" s="496"/>
      <c r="I367" s="496"/>
      <c r="J367" s="496"/>
      <c r="K367" s="496"/>
      <c r="L367" s="496"/>
      <c r="M367" s="496"/>
      <c r="N367" s="496"/>
      <c r="O367" s="496"/>
      <c r="P367" s="496"/>
      <c r="Q367" s="496"/>
    </row>
    <row r="368" spans="6:17">
      <c r="F368" s="496"/>
      <c r="G368" s="496"/>
      <c r="H368" s="496"/>
      <c r="I368" s="496"/>
      <c r="J368" s="496"/>
      <c r="K368" s="496"/>
      <c r="L368" s="496"/>
      <c r="M368" s="496"/>
      <c r="N368" s="496"/>
      <c r="O368" s="496"/>
      <c r="P368" s="496"/>
      <c r="Q368" s="496"/>
    </row>
    <row r="369" spans="6:17">
      <c r="F369" s="496"/>
      <c r="G369" s="496"/>
      <c r="H369" s="496"/>
      <c r="I369" s="496"/>
      <c r="J369" s="496"/>
      <c r="K369" s="496"/>
      <c r="L369" s="496"/>
      <c r="M369" s="496"/>
      <c r="N369" s="496"/>
      <c r="O369" s="496"/>
      <c r="P369" s="496"/>
      <c r="Q369" s="496"/>
    </row>
    <row r="370" spans="6:17">
      <c r="F370" s="496"/>
      <c r="G370" s="496"/>
      <c r="H370" s="496"/>
      <c r="I370" s="496"/>
      <c r="J370" s="496"/>
      <c r="K370" s="496"/>
      <c r="L370" s="496"/>
      <c r="M370" s="496"/>
      <c r="N370" s="496"/>
      <c r="O370" s="496"/>
      <c r="P370" s="496"/>
      <c r="Q370" s="496"/>
    </row>
    <row r="371" spans="6:17">
      <c r="F371" s="496"/>
      <c r="G371" s="496"/>
      <c r="H371" s="496"/>
      <c r="I371" s="496"/>
      <c r="J371" s="496"/>
      <c r="K371" s="496"/>
      <c r="L371" s="496"/>
      <c r="M371" s="496"/>
      <c r="N371" s="496"/>
      <c r="O371" s="496"/>
      <c r="P371" s="496"/>
      <c r="Q371" s="496"/>
    </row>
    <row r="372" spans="6:17">
      <c r="F372" s="496"/>
      <c r="G372" s="496"/>
      <c r="H372" s="496"/>
      <c r="I372" s="496"/>
      <c r="J372" s="496"/>
      <c r="K372" s="496"/>
      <c r="L372" s="496"/>
      <c r="M372" s="496"/>
      <c r="N372" s="496"/>
      <c r="O372" s="496"/>
      <c r="P372" s="496"/>
      <c r="Q372" s="496"/>
    </row>
    <row r="373" spans="6:17">
      <c r="F373" s="496"/>
      <c r="G373" s="496"/>
      <c r="H373" s="496"/>
      <c r="I373" s="496"/>
      <c r="J373" s="496"/>
      <c r="K373" s="496"/>
      <c r="L373" s="496"/>
      <c r="M373" s="496"/>
      <c r="N373" s="496"/>
      <c r="O373" s="496"/>
      <c r="P373" s="496"/>
      <c r="Q373" s="496"/>
    </row>
    <row r="374" spans="6:17">
      <c r="F374" s="496"/>
      <c r="G374" s="496"/>
      <c r="H374" s="496"/>
      <c r="I374" s="496"/>
      <c r="J374" s="496"/>
      <c r="K374" s="496"/>
      <c r="L374" s="496"/>
      <c r="M374" s="496"/>
      <c r="N374" s="496"/>
      <c r="O374" s="496"/>
      <c r="P374" s="496"/>
      <c r="Q374" s="496"/>
    </row>
    <row r="375" spans="6:17">
      <c r="F375" s="496"/>
      <c r="G375" s="496"/>
      <c r="H375" s="496"/>
      <c r="I375" s="496"/>
      <c r="J375" s="496"/>
      <c r="K375" s="496"/>
      <c r="L375" s="496"/>
      <c r="M375" s="496"/>
      <c r="N375" s="496"/>
      <c r="O375" s="496"/>
      <c r="P375" s="496"/>
      <c r="Q375" s="496"/>
    </row>
    <row r="376" spans="6:17">
      <c r="F376" s="496"/>
      <c r="G376" s="496"/>
      <c r="H376" s="496"/>
      <c r="I376" s="496"/>
      <c r="J376" s="496"/>
      <c r="K376" s="496"/>
      <c r="L376" s="496"/>
      <c r="M376" s="496"/>
      <c r="N376" s="496"/>
      <c r="O376" s="496"/>
      <c r="P376" s="496"/>
      <c r="Q376" s="496"/>
    </row>
    <row r="377" spans="6:17">
      <c r="F377" s="496"/>
      <c r="G377" s="496"/>
      <c r="H377" s="496"/>
      <c r="I377" s="496"/>
      <c r="J377" s="496"/>
      <c r="K377" s="496"/>
      <c r="L377" s="496"/>
      <c r="M377" s="496"/>
      <c r="N377" s="496"/>
      <c r="O377" s="496"/>
      <c r="P377" s="496"/>
      <c r="Q377" s="496"/>
    </row>
    <row r="378" spans="6:17">
      <c r="F378" s="496"/>
      <c r="G378" s="496"/>
      <c r="H378" s="496"/>
      <c r="I378" s="496"/>
      <c r="J378" s="496"/>
      <c r="K378" s="496"/>
      <c r="L378" s="496"/>
      <c r="M378" s="496"/>
      <c r="N378" s="496"/>
      <c r="O378" s="496"/>
      <c r="P378" s="496"/>
      <c r="Q378" s="496"/>
    </row>
    <row r="379" spans="6:17">
      <c r="F379" s="496"/>
      <c r="G379" s="496"/>
      <c r="H379" s="496"/>
      <c r="I379" s="496"/>
      <c r="J379" s="496"/>
      <c r="K379" s="496"/>
      <c r="L379" s="496"/>
      <c r="M379" s="496"/>
      <c r="N379" s="496"/>
      <c r="O379" s="496"/>
      <c r="P379" s="496"/>
      <c r="Q379" s="496"/>
    </row>
    <row r="380" spans="6:17">
      <c r="F380" s="496"/>
      <c r="G380" s="496"/>
      <c r="H380" s="496"/>
      <c r="I380" s="496"/>
      <c r="J380" s="496"/>
      <c r="K380" s="496"/>
      <c r="L380" s="496"/>
      <c r="M380" s="496"/>
      <c r="N380" s="496"/>
      <c r="O380" s="496"/>
      <c r="P380" s="496"/>
      <c r="Q380" s="496"/>
    </row>
    <row r="381" spans="6:17">
      <c r="F381" s="496"/>
      <c r="G381" s="496"/>
      <c r="H381" s="496"/>
      <c r="I381" s="496"/>
      <c r="J381" s="496"/>
      <c r="K381" s="496"/>
      <c r="L381" s="496"/>
      <c r="M381" s="496"/>
      <c r="N381" s="496"/>
      <c r="O381" s="496"/>
      <c r="P381" s="496"/>
      <c r="Q381" s="496"/>
    </row>
    <row r="382" spans="6:17">
      <c r="F382" s="496"/>
      <c r="G382" s="496"/>
      <c r="H382" s="496"/>
      <c r="I382" s="496"/>
      <c r="J382" s="496"/>
      <c r="K382" s="496"/>
      <c r="L382" s="496"/>
      <c r="M382" s="496"/>
      <c r="N382" s="496"/>
      <c r="O382" s="496"/>
      <c r="P382" s="496"/>
      <c r="Q382" s="496"/>
    </row>
    <row r="383" spans="6:17">
      <c r="F383" s="496"/>
      <c r="G383" s="496"/>
      <c r="H383" s="496"/>
      <c r="I383" s="496"/>
      <c r="J383" s="496"/>
      <c r="K383" s="496"/>
      <c r="L383" s="496"/>
      <c r="M383" s="496"/>
      <c r="N383" s="496"/>
      <c r="O383" s="496"/>
      <c r="P383" s="496"/>
      <c r="Q383" s="496"/>
    </row>
    <row r="384" spans="6:17">
      <c r="F384" s="496"/>
      <c r="G384" s="496"/>
      <c r="H384" s="496"/>
      <c r="I384" s="496"/>
      <c r="J384" s="496"/>
      <c r="K384" s="496"/>
      <c r="L384" s="496"/>
      <c r="M384" s="496"/>
      <c r="N384" s="496"/>
      <c r="O384" s="496"/>
      <c r="P384" s="496"/>
      <c r="Q384" s="496"/>
    </row>
    <row r="385" spans="6:17">
      <c r="F385" s="496"/>
      <c r="G385" s="496"/>
      <c r="H385" s="496"/>
      <c r="I385" s="496"/>
      <c r="J385" s="496"/>
      <c r="K385" s="496"/>
      <c r="L385" s="496"/>
      <c r="M385" s="496"/>
      <c r="N385" s="496"/>
      <c r="O385" s="496"/>
      <c r="P385" s="496"/>
      <c r="Q385" s="496"/>
    </row>
    <row r="386" spans="6:17">
      <c r="F386" s="496"/>
      <c r="G386" s="496"/>
      <c r="H386" s="496"/>
      <c r="I386" s="496"/>
      <c r="J386" s="496"/>
      <c r="K386" s="496"/>
      <c r="L386" s="496"/>
      <c r="M386" s="496"/>
      <c r="N386" s="496"/>
      <c r="O386" s="496"/>
      <c r="P386" s="496"/>
      <c r="Q386" s="496"/>
    </row>
    <row r="387" spans="6:17">
      <c r="F387" s="496"/>
      <c r="G387" s="496"/>
      <c r="H387" s="496"/>
      <c r="I387" s="496"/>
      <c r="J387" s="496"/>
      <c r="K387" s="496"/>
      <c r="L387" s="496"/>
      <c r="M387" s="496"/>
      <c r="N387" s="496"/>
      <c r="O387" s="496"/>
      <c r="P387" s="496"/>
      <c r="Q387" s="496"/>
    </row>
    <row r="388" spans="6:17">
      <c r="F388" s="496"/>
      <c r="G388" s="496"/>
      <c r="H388" s="496"/>
      <c r="I388" s="496"/>
      <c r="J388" s="496"/>
      <c r="K388" s="496"/>
      <c r="L388" s="496"/>
      <c r="M388" s="496"/>
      <c r="N388" s="496"/>
      <c r="O388" s="496"/>
      <c r="P388" s="496"/>
      <c r="Q388" s="496"/>
    </row>
    <row r="389" spans="6:17">
      <c r="F389" s="496"/>
      <c r="G389" s="496"/>
      <c r="H389" s="496"/>
      <c r="I389" s="496"/>
      <c r="J389" s="496"/>
      <c r="K389" s="496"/>
      <c r="L389" s="496"/>
      <c r="M389" s="496"/>
      <c r="N389" s="496"/>
      <c r="O389" s="496"/>
      <c r="P389" s="496"/>
      <c r="Q389" s="496"/>
    </row>
    <row r="390" spans="6:17">
      <c r="F390" s="496"/>
      <c r="G390" s="496"/>
      <c r="H390" s="496"/>
      <c r="I390" s="496"/>
      <c r="J390" s="496"/>
      <c r="K390" s="496"/>
      <c r="L390" s="496"/>
      <c r="M390" s="496"/>
      <c r="N390" s="496"/>
      <c r="O390" s="496"/>
      <c r="P390" s="496"/>
      <c r="Q390" s="496"/>
    </row>
    <row r="391" spans="6:17">
      <c r="F391" s="496"/>
      <c r="G391" s="496"/>
      <c r="H391" s="496"/>
      <c r="I391" s="496"/>
      <c r="J391" s="496"/>
      <c r="K391" s="496"/>
      <c r="L391" s="496"/>
      <c r="M391" s="496"/>
      <c r="N391" s="496"/>
      <c r="O391" s="496"/>
      <c r="P391" s="496"/>
      <c r="Q391" s="496"/>
    </row>
    <row r="392" spans="6:17">
      <c r="F392" s="496"/>
      <c r="G392" s="496"/>
      <c r="H392" s="496"/>
      <c r="I392" s="496"/>
      <c r="J392" s="496"/>
      <c r="K392" s="496"/>
      <c r="L392" s="496"/>
      <c r="M392" s="496"/>
      <c r="N392" s="496"/>
      <c r="O392" s="496"/>
      <c r="P392" s="496"/>
      <c r="Q392" s="496"/>
    </row>
    <row r="393" spans="6:17">
      <c r="F393" s="496"/>
      <c r="G393" s="496"/>
      <c r="H393" s="496"/>
      <c r="I393" s="496"/>
      <c r="J393" s="496"/>
      <c r="K393" s="496"/>
      <c r="L393" s="496"/>
      <c r="M393" s="496"/>
      <c r="N393" s="496"/>
      <c r="O393" s="496"/>
      <c r="P393" s="496"/>
      <c r="Q393" s="496"/>
    </row>
    <row r="394" spans="6:17">
      <c r="F394" s="496"/>
      <c r="G394" s="496"/>
      <c r="H394" s="496"/>
      <c r="I394" s="496"/>
      <c r="J394" s="496"/>
      <c r="K394" s="496"/>
      <c r="L394" s="496"/>
      <c r="M394" s="496"/>
      <c r="N394" s="496"/>
      <c r="O394" s="496"/>
      <c r="P394" s="496"/>
      <c r="Q394" s="496"/>
    </row>
    <row r="395" spans="6:17">
      <c r="F395" s="496"/>
      <c r="G395" s="496"/>
      <c r="H395" s="496"/>
      <c r="I395" s="496"/>
      <c r="J395" s="496"/>
      <c r="K395" s="496"/>
      <c r="L395" s="496"/>
      <c r="M395" s="496"/>
      <c r="N395" s="496"/>
      <c r="O395" s="496"/>
      <c r="P395" s="496"/>
      <c r="Q395" s="496"/>
    </row>
    <row r="396" spans="6:17">
      <c r="F396" s="496"/>
      <c r="G396" s="496"/>
      <c r="H396" s="496"/>
      <c r="I396" s="496"/>
      <c r="J396" s="496"/>
      <c r="K396" s="496"/>
      <c r="L396" s="496"/>
      <c r="M396" s="496"/>
      <c r="N396" s="496"/>
      <c r="O396" s="496"/>
      <c r="P396" s="496"/>
      <c r="Q396" s="496"/>
    </row>
    <row r="397" spans="6:17">
      <c r="F397" s="496"/>
      <c r="G397" s="496"/>
      <c r="H397" s="496"/>
      <c r="I397" s="496"/>
      <c r="J397" s="496"/>
      <c r="K397" s="496"/>
      <c r="L397" s="496"/>
      <c r="M397" s="496"/>
      <c r="N397" s="496"/>
      <c r="O397" s="496"/>
      <c r="P397" s="496"/>
      <c r="Q397" s="496"/>
    </row>
    <row r="398" spans="6:17">
      <c r="F398" s="496"/>
      <c r="G398" s="496"/>
      <c r="H398" s="496"/>
      <c r="I398" s="496"/>
      <c r="J398" s="496"/>
      <c r="K398" s="496"/>
      <c r="L398" s="496"/>
      <c r="M398" s="496"/>
      <c r="N398" s="496"/>
      <c r="O398" s="496"/>
      <c r="P398" s="496"/>
      <c r="Q398" s="496"/>
    </row>
    <row r="399" spans="6:17">
      <c r="F399" s="496"/>
      <c r="G399" s="496"/>
      <c r="H399" s="496"/>
      <c r="I399" s="496"/>
      <c r="J399" s="496"/>
      <c r="K399" s="496"/>
      <c r="L399" s="496"/>
      <c r="M399" s="496"/>
      <c r="N399" s="496"/>
      <c r="O399" s="496"/>
      <c r="P399" s="496"/>
      <c r="Q399" s="496"/>
    </row>
    <row r="400" spans="6:17">
      <c r="F400" s="496"/>
      <c r="G400" s="496"/>
      <c r="H400" s="496"/>
      <c r="I400" s="496"/>
      <c r="J400" s="496"/>
      <c r="K400" s="496"/>
      <c r="L400" s="496"/>
      <c r="M400" s="496"/>
      <c r="N400" s="496"/>
      <c r="O400" s="496"/>
      <c r="P400" s="496"/>
      <c r="Q400" s="496"/>
    </row>
    <row r="401" spans="6:17">
      <c r="F401" s="496"/>
      <c r="G401" s="496"/>
      <c r="H401" s="496"/>
      <c r="I401" s="496"/>
      <c r="J401" s="496"/>
      <c r="K401" s="496"/>
      <c r="L401" s="496"/>
      <c r="M401" s="496"/>
      <c r="N401" s="496"/>
      <c r="O401" s="496"/>
      <c r="P401" s="496"/>
      <c r="Q401" s="496"/>
    </row>
    <row r="402" spans="6:17">
      <c r="F402" s="496"/>
      <c r="G402" s="496"/>
      <c r="H402" s="496"/>
      <c r="I402" s="496"/>
      <c r="J402" s="496"/>
      <c r="K402" s="496"/>
      <c r="L402" s="496"/>
      <c r="M402" s="496"/>
      <c r="N402" s="496"/>
      <c r="O402" s="496"/>
      <c r="P402" s="496"/>
      <c r="Q402" s="496"/>
    </row>
    <row r="403" spans="6:17">
      <c r="F403" s="496"/>
      <c r="G403" s="496"/>
      <c r="H403" s="496"/>
      <c r="I403" s="496"/>
      <c r="J403" s="496"/>
      <c r="K403" s="496"/>
      <c r="L403" s="496"/>
      <c r="M403" s="496"/>
      <c r="N403" s="496"/>
      <c r="O403" s="496"/>
      <c r="P403" s="496"/>
      <c r="Q403" s="496"/>
    </row>
    <row r="404" spans="6:17">
      <c r="F404" s="496"/>
      <c r="G404" s="496"/>
      <c r="H404" s="496"/>
      <c r="I404" s="496"/>
      <c r="J404" s="496"/>
      <c r="K404" s="496"/>
      <c r="L404" s="496"/>
      <c r="M404" s="496"/>
      <c r="N404" s="496"/>
      <c r="O404" s="496"/>
      <c r="P404" s="496"/>
      <c r="Q404" s="496"/>
    </row>
    <row r="405" spans="6:17">
      <c r="F405" s="496"/>
      <c r="G405" s="496"/>
      <c r="H405" s="496"/>
      <c r="I405" s="496"/>
      <c r="J405" s="496"/>
      <c r="K405" s="496"/>
      <c r="L405" s="496"/>
      <c r="M405" s="496"/>
      <c r="N405" s="496"/>
      <c r="O405" s="496"/>
      <c r="P405" s="496"/>
      <c r="Q405" s="496"/>
    </row>
    <row r="406" spans="6:17">
      <c r="F406" s="496"/>
      <c r="G406" s="496"/>
      <c r="H406" s="496"/>
      <c r="I406" s="496"/>
      <c r="J406" s="496"/>
      <c r="K406" s="496"/>
      <c r="L406" s="496"/>
      <c r="M406" s="496"/>
      <c r="N406" s="496"/>
      <c r="O406" s="496"/>
      <c r="P406" s="496"/>
      <c r="Q406" s="496"/>
    </row>
    <row r="407" spans="6:17">
      <c r="F407" s="496"/>
      <c r="G407" s="496"/>
      <c r="H407" s="496"/>
      <c r="I407" s="496"/>
      <c r="J407" s="496"/>
      <c r="K407" s="496"/>
      <c r="L407" s="496"/>
      <c r="M407" s="496"/>
      <c r="N407" s="496"/>
      <c r="O407" s="496"/>
      <c r="P407" s="496"/>
      <c r="Q407" s="496"/>
    </row>
    <row r="408" spans="6:17">
      <c r="F408" s="496"/>
      <c r="G408" s="496"/>
      <c r="H408" s="496"/>
      <c r="I408" s="496"/>
      <c r="J408" s="496"/>
      <c r="K408" s="496"/>
      <c r="L408" s="496"/>
      <c r="M408" s="496"/>
      <c r="N408" s="496"/>
      <c r="O408" s="496"/>
      <c r="P408" s="496"/>
      <c r="Q408" s="496"/>
    </row>
    <row r="409" spans="6:17">
      <c r="F409" s="496"/>
      <c r="G409" s="496"/>
      <c r="H409" s="496"/>
      <c r="I409" s="496"/>
      <c r="J409" s="496"/>
      <c r="K409" s="496"/>
      <c r="L409" s="496"/>
      <c r="M409" s="496"/>
      <c r="N409" s="496"/>
      <c r="O409" s="496"/>
      <c r="P409" s="496"/>
      <c r="Q409" s="496"/>
    </row>
    <row r="410" spans="6:17">
      <c r="F410" s="496"/>
      <c r="G410" s="496"/>
      <c r="H410" s="496"/>
      <c r="I410" s="496"/>
      <c r="J410" s="496"/>
      <c r="K410" s="496"/>
      <c r="L410" s="496"/>
      <c r="M410" s="496"/>
      <c r="N410" s="496"/>
      <c r="O410" s="496"/>
      <c r="P410" s="496"/>
      <c r="Q410" s="496"/>
    </row>
    <row r="411" spans="6:17">
      <c r="F411" s="496"/>
      <c r="G411" s="496"/>
      <c r="H411" s="496"/>
      <c r="I411" s="496"/>
      <c r="J411" s="496"/>
      <c r="K411" s="496"/>
      <c r="L411" s="496"/>
      <c r="M411" s="496"/>
      <c r="N411" s="496"/>
      <c r="O411" s="496"/>
      <c r="P411" s="496"/>
      <c r="Q411" s="496"/>
    </row>
    <row r="412" spans="6:17">
      <c r="F412" s="496"/>
      <c r="G412" s="496"/>
      <c r="H412" s="496"/>
      <c r="I412" s="496"/>
      <c r="J412" s="496"/>
      <c r="K412" s="496"/>
      <c r="L412" s="496"/>
      <c r="M412" s="496"/>
      <c r="N412" s="496"/>
      <c r="O412" s="496"/>
      <c r="P412" s="496"/>
      <c r="Q412" s="496"/>
    </row>
    <row r="413" spans="6:17">
      <c r="F413" s="496"/>
      <c r="G413" s="496"/>
      <c r="H413" s="496"/>
      <c r="I413" s="496"/>
      <c r="J413" s="496"/>
      <c r="K413" s="496"/>
      <c r="L413" s="496"/>
      <c r="M413" s="496"/>
      <c r="N413" s="496"/>
      <c r="O413" s="496"/>
      <c r="P413" s="496"/>
      <c r="Q413" s="496"/>
    </row>
    <row r="414" spans="6:17">
      <c r="F414" s="496"/>
      <c r="G414" s="496"/>
      <c r="H414" s="496"/>
      <c r="I414" s="496"/>
      <c r="J414" s="496"/>
      <c r="K414" s="496"/>
      <c r="L414" s="496"/>
      <c r="M414" s="496"/>
      <c r="N414" s="496"/>
      <c r="O414" s="496"/>
      <c r="P414" s="496"/>
      <c r="Q414" s="496"/>
    </row>
    <row r="415" spans="6:17">
      <c r="F415" s="496"/>
      <c r="G415" s="496"/>
      <c r="H415" s="496"/>
      <c r="I415" s="496"/>
      <c r="J415" s="496"/>
      <c r="K415" s="496"/>
      <c r="L415" s="496"/>
      <c r="M415" s="496"/>
      <c r="N415" s="496"/>
      <c r="O415" s="496"/>
      <c r="P415" s="496"/>
      <c r="Q415" s="496"/>
    </row>
    <row r="416" spans="6:17">
      <c r="F416" s="496"/>
      <c r="G416" s="496"/>
      <c r="H416" s="496"/>
      <c r="I416" s="496"/>
      <c r="J416" s="496"/>
      <c r="K416" s="496"/>
      <c r="L416" s="496"/>
      <c r="M416" s="496"/>
      <c r="N416" s="496"/>
      <c r="O416" s="496"/>
      <c r="P416" s="496"/>
      <c r="Q416" s="496"/>
    </row>
    <row r="417" spans="6:17">
      <c r="F417" s="496"/>
      <c r="G417" s="496"/>
      <c r="H417" s="496"/>
      <c r="I417" s="496"/>
      <c r="J417" s="496"/>
      <c r="K417" s="496"/>
      <c r="L417" s="496"/>
      <c r="M417" s="496"/>
      <c r="N417" s="496"/>
      <c r="O417" s="496"/>
      <c r="P417" s="496"/>
      <c r="Q417" s="496"/>
    </row>
    <row r="418" spans="6:17">
      <c r="F418" s="496"/>
      <c r="G418" s="496"/>
      <c r="H418" s="496"/>
      <c r="I418" s="496"/>
      <c r="J418" s="496"/>
      <c r="K418" s="496"/>
      <c r="L418" s="496"/>
      <c r="M418" s="496"/>
      <c r="N418" s="496"/>
      <c r="O418" s="496"/>
      <c r="P418" s="496"/>
      <c r="Q418" s="496"/>
    </row>
    <row r="419" spans="6:17">
      <c r="F419" s="496"/>
      <c r="G419" s="496"/>
      <c r="H419" s="496"/>
      <c r="I419" s="496"/>
      <c r="J419" s="496"/>
      <c r="K419" s="496"/>
      <c r="L419" s="496"/>
      <c r="M419" s="496"/>
      <c r="N419" s="496"/>
      <c r="O419" s="496"/>
      <c r="P419" s="496"/>
      <c r="Q419" s="496"/>
    </row>
    <row r="420" spans="6:17">
      <c r="F420" s="496"/>
      <c r="G420" s="496"/>
      <c r="H420" s="496"/>
      <c r="I420" s="496"/>
      <c r="J420" s="496"/>
      <c r="K420" s="496"/>
      <c r="L420" s="496"/>
      <c r="M420" s="496"/>
      <c r="N420" s="496"/>
      <c r="O420" s="496"/>
      <c r="P420" s="496"/>
      <c r="Q420" s="496"/>
    </row>
    <row r="421" spans="6:17">
      <c r="F421" s="496"/>
      <c r="G421" s="496"/>
      <c r="H421" s="496"/>
      <c r="I421" s="496"/>
      <c r="J421" s="496"/>
      <c r="K421" s="496"/>
      <c r="L421" s="496"/>
      <c r="M421" s="496"/>
      <c r="N421" s="496"/>
      <c r="O421" s="496"/>
      <c r="P421" s="496"/>
      <c r="Q421" s="496"/>
    </row>
    <row r="422" spans="6:17">
      <c r="F422" s="496"/>
      <c r="G422" s="496"/>
      <c r="H422" s="496"/>
      <c r="I422" s="496"/>
      <c r="J422" s="496"/>
      <c r="K422" s="496"/>
      <c r="L422" s="496"/>
      <c r="M422" s="496"/>
      <c r="N422" s="496"/>
      <c r="O422" s="496"/>
      <c r="P422" s="496"/>
      <c r="Q422" s="496"/>
    </row>
    <row r="423" spans="6:17">
      <c r="F423" s="496"/>
      <c r="G423" s="496"/>
      <c r="H423" s="496"/>
      <c r="I423" s="496"/>
      <c r="J423" s="496"/>
      <c r="K423" s="496"/>
      <c r="L423" s="496"/>
      <c r="M423" s="496"/>
      <c r="N423" s="496"/>
      <c r="O423" s="496"/>
      <c r="P423" s="496"/>
      <c r="Q423" s="496"/>
    </row>
    <row r="424" spans="6:17">
      <c r="F424" s="496"/>
      <c r="G424" s="496"/>
      <c r="H424" s="496"/>
      <c r="I424" s="496"/>
      <c r="J424" s="496"/>
      <c r="K424" s="496"/>
      <c r="L424" s="496"/>
      <c r="M424" s="496"/>
      <c r="N424" s="496"/>
      <c r="O424" s="496"/>
      <c r="P424" s="496"/>
      <c r="Q424" s="496"/>
    </row>
    <row r="425" spans="6:17">
      <c r="F425" s="496"/>
      <c r="G425" s="496"/>
      <c r="H425" s="496"/>
      <c r="I425" s="496"/>
      <c r="J425" s="496"/>
      <c r="K425" s="496"/>
      <c r="L425" s="496"/>
      <c r="M425" s="496"/>
      <c r="N425" s="496"/>
      <c r="O425" s="496"/>
      <c r="P425" s="496"/>
      <c r="Q425" s="496"/>
    </row>
    <row r="426" spans="6:17">
      <c r="F426" s="496"/>
      <c r="G426" s="496"/>
      <c r="H426" s="496"/>
      <c r="I426" s="496"/>
      <c r="J426" s="496"/>
      <c r="K426" s="496"/>
      <c r="L426" s="496"/>
      <c r="M426" s="496"/>
      <c r="N426" s="496"/>
      <c r="O426" s="496"/>
      <c r="P426" s="496"/>
      <c r="Q426" s="496"/>
    </row>
    <row r="427" spans="6:17">
      <c r="F427" s="496"/>
      <c r="G427" s="496"/>
      <c r="H427" s="496"/>
      <c r="I427" s="496"/>
      <c r="J427" s="496"/>
      <c r="K427" s="496"/>
      <c r="L427" s="496"/>
      <c r="M427" s="496"/>
      <c r="N427" s="496"/>
      <c r="O427" s="496"/>
      <c r="P427" s="496"/>
      <c r="Q427" s="496"/>
    </row>
    <row r="428" spans="6:17">
      <c r="F428" s="496"/>
      <c r="G428" s="496"/>
      <c r="H428" s="496"/>
      <c r="I428" s="496"/>
      <c r="J428" s="496"/>
      <c r="K428" s="496"/>
      <c r="L428" s="496"/>
      <c r="M428" s="496"/>
      <c r="N428" s="496"/>
      <c r="O428" s="496"/>
      <c r="P428" s="496"/>
      <c r="Q428" s="496"/>
    </row>
    <row r="429" spans="6:17">
      <c r="F429" s="496"/>
      <c r="G429" s="496"/>
      <c r="H429" s="496"/>
      <c r="I429" s="496"/>
      <c r="J429" s="496"/>
      <c r="K429" s="496"/>
      <c r="L429" s="496"/>
      <c r="M429" s="496"/>
      <c r="N429" s="496"/>
      <c r="O429" s="496"/>
      <c r="P429" s="496"/>
      <c r="Q429" s="496"/>
    </row>
    <row r="430" spans="6:17">
      <c r="F430" s="496"/>
      <c r="G430" s="496"/>
      <c r="H430" s="496"/>
      <c r="I430" s="496"/>
      <c r="J430" s="496"/>
      <c r="K430" s="496"/>
      <c r="L430" s="496"/>
      <c r="M430" s="496"/>
      <c r="N430" s="496"/>
      <c r="O430" s="496"/>
      <c r="P430" s="496"/>
      <c r="Q430" s="496"/>
    </row>
    <row r="431" spans="6:17">
      <c r="F431" s="496"/>
      <c r="G431" s="496"/>
      <c r="H431" s="496"/>
      <c r="I431" s="496"/>
      <c r="J431" s="496"/>
      <c r="K431" s="496"/>
      <c r="L431" s="496"/>
      <c r="M431" s="496"/>
      <c r="N431" s="496"/>
      <c r="O431" s="496"/>
      <c r="P431" s="496"/>
      <c r="Q431" s="496"/>
    </row>
    <row r="432" spans="6:17">
      <c r="F432" s="496"/>
      <c r="G432" s="496"/>
      <c r="H432" s="496"/>
      <c r="I432" s="496"/>
      <c r="J432" s="496"/>
      <c r="K432" s="496"/>
      <c r="L432" s="496"/>
      <c r="M432" s="496"/>
      <c r="N432" s="496"/>
      <c r="O432" s="496"/>
      <c r="P432" s="496"/>
      <c r="Q432" s="496"/>
    </row>
    <row r="433" spans="6:17">
      <c r="F433" s="496"/>
      <c r="G433" s="496"/>
      <c r="H433" s="496"/>
      <c r="I433" s="496"/>
      <c r="J433" s="496"/>
      <c r="K433" s="496"/>
      <c r="L433" s="496"/>
      <c r="M433" s="496"/>
      <c r="N433" s="496"/>
      <c r="O433" s="496"/>
      <c r="P433" s="496"/>
      <c r="Q433" s="496"/>
    </row>
    <row r="434" spans="6:17">
      <c r="F434" s="496"/>
      <c r="G434" s="496"/>
      <c r="H434" s="496"/>
      <c r="I434" s="496"/>
      <c r="J434" s="496"/>
      <c r="K434" s="496"/>
      <c r="L434" s="496"/>
      <c r="M434" s="496"/>
      <c r="N434" s="496"/>
      <c r="O434" s="496"/>
      <c r="P434" s="496"/>
      <c r="Q434" s="496"/>
    </row>
    <row r="435" spans="6:17">
      <c r="F435" s="496"/>
      <c r="G435" s="496"/>
      <c r="H435" s="496"/>
      <c r="I435" s="496"/>
      <c r="J435" s="496"/>
      <c r="K435" s="496"/>
      <c r="L435" s="496"/>
      <c r="M435" s="496"/>
      <c r="N435" s="496"/>
      <c r="O435" s="496"/>
      <c r="P435" s="496"/>
      <c r="Q435" s="496"/>
    </row>
    <row r="436" spans="6:17">
      <c r="F436" s="496"/>
      <c r="G436" s="496"/>
      <c r="H436" s="496"/>
      <c r="I436" s="496"/>
      <c r="J436" s="496"/>
      <c r="K436" s="496"/>
      <c r="L436" s="496"/>
      <c r="M436" s="496"/>
      <c r="N436" s="496"/>
      <c r="O436" s="496"/>
      <c r="P436" s="496"/>
      <c r="Q436" s="496"/>
    </row>
    <row r="437" spans="6:17">
      <c r="F437" s="496"/>
      <c r="G437" s="496"/>
      <c r="H437" s="496"/>
      <c r="I437" s="496"/>
      <c r="J437" s="496"/>
      <c r="K437" s="496"/>
      <c r="L437" s="496"/>
      <c r="M437" s="496"/>
      <c r="N437" s="496"/>
      <c r="O437" s="496"/>
      <c r="P437" s="496"/>
      <c r="Q437" s="496"/>
    </row>
    <row r="438" spans="6:17">
      <c r="F438" s="496"/>
      <c r="G438" s="496"/>
      <c r="H438" s="496"/>
      <c r="I438" s="496"/>
      <c r="J438" s="496"/>
      <c r="K438" s="496"/>
      <c r="L438" s="496"/>
      <c r="M438" s="496"/>
      <c r="N438" s="496"/>
      <c r="O438" s="496"/>
      <c r="P438" s="496"/>
      <c r="Q438" s="496"/>
    </row>
    <row r="439" spans="6:17">
      <c r="F439" s="496"/>
      <c r="G439" s="496"/>
      <c r="H439" s="496"/>
      <c r="I439" s="496"/>
      <c r="J439" s="496"/>
      <c r="K439" s="496"/>
      <c r="L439" s="496"/>
      <c r="M439" s="496"/>
      <c r="N439" s="496"/>
      <c r="O439" s="496"/>
      <c r="P439" s="496"/>
      <c r="Q439" s="496"/>
    </row>
    <row r="440" spans="6:17">
      <c r="F440" s="496"/>
      <c r="G440" s="496"/>
      <c r="H440" s="496"/>
      <c r="I440" s="496"/>
      <c r="J440" s="496"/>
      <c r="K440" s="496"/>
      <c r="L440" s="496"/>
      <c r="M440" s="496"/>
      <c r="N440" s="496"/>
      <c r="O440" s="496"/>
      <c r="P440" s="496"/>
      <c r="Q440" s="496"/>
    </row>
    <row r="441" spans="6:17">
      <c r="F441" s="496"/>
      <c r="G441" s="496"/>
      <c r="H441" s="496"/>
      <c r="I441" s="496"/>
      <c r="J441" s="496"/>
      <c r="K441" s="496"/>
      <c r="L441" s="496"/>
      <c r="M441" s="496"/>
      <c r="N441" s="496"/>
      <c r="O441" s="496"/>
      <c r="P441" s="496"/>
      <c r="Q441" s="496"/>
    </row>
    <row r="442" spans="6:17">
      <c r="F442" s="496"/>
      <c r="G442" s="496"/>
      <c r="H442" s="496"/>
      <c r="I442" s="496"/>
      <c r="J442" s="496"/>
      <c r="K442" s="496"/>
      <c r="L442" s="496"/>
      <c r="M442" s="496"/>
      <c r="N442" s="496"/>
      <c r="O442" s="496"/>
      <c r="P442" s="496"/>
      <c r="Q442" s="496"/>
    </row>
    <row r="443" spans="6:17">
      <c r="F443" s="496"/>
      <c r="G443" s="496"/>
      <c r="H443" s="496"/>
      <c r="I443" s="496"/>
      <c r="J443" s="496"/>
      <c r="K443" s="496"/>
      <c r="L443" s="496"/>
      <c r="M443" s="496"/>
      <c r="N443" s="496"/>
      <c r="O443" s="496"/>
      <c r="P443" s="496"/>
      <c r="Q443" s="496"/>
    </row>
    <row r="444" spans="6:17">
      <c r="F444" s="496"/>
      <c r="G444" s="496"/>
      <c r="H444" s="496"/>
      <c r="I444" s="496"/>
      <c r="J444" s="496"/>
      <c r="K444" s="496"/>
      <c r="L444" s="496"/>
      <c r="M444" s="496"/>
      <c r="N444" s="496"/>
      <c r="O444" s="496"/>
      <c r="P444" s="496"/>
      <c r="Q444" s="496"/>
    </row>
    <row r="445" spans="6:17">
      <c r="F445" s="496"/>
      <c r="G445" s="496"/>
      <c r="H445" s="496"/>
      <c r="I445" s="496"/>
      <c r="J445" s="496"/>
      <c r="K445" s="496"/>
      <c r="L445" s="496"/>
      <c r="M445" s="496"/>
      <c r="N445" s="496"/>
      <c r="O445" s="496"/>
      <c r="P445" s="496"/>
      <c r="Q445" s="496"/>
    </row>
    <row r="446" spans="6:17">
      <c r="F446" s="496"/>
      <c r="G446" s="496"/>
      <c r="H446" s="496"/>
      <c r="I446" s="496"/>
      <c r="J446" s="496"/>
      <c r="K446" s="496"/>
      <c r="L446" s="496"/>
      <c r="M446" s="496"/>
      <c r="N446" s="496"/>
      <c r="O446" s="496"/>
      <c r="P446" s="496"/>
      <c r="Q446" s="496"/>
    </row>
    <row r="447" spans="6:17">
      <c r="F447" s="496"/>
      <c r="G447" s="496"/>
      <c r="H447" s="496"/>
      <c r="I447" s="496"/>
      <c r="J447" s="496"/>
      <c r="K447" s="496"/>
      <c r="L447" s="496"/>
      <c r="M447" s="496"/>
      <c r="N447" s="496"/>
      <c r="O447" s="496"/>
      <c r="P447" s="496"/>
      <c r="Q447" s="496"/>
    </row>
    <row r="448" spans="6:17">
      <c r="F448" s="496"/>
      <c r="G448" s="496"/>
      <c r="H448" s="496"/>
      <c r="I448" s="496"/>
      <c r="J448" s="496"/>
      <c r="K448" s="496"/>
      <c r="L448" s="496"/>
      <c r="M448" s="496"/>
      <c r="N448" s="496"/>
      <c r="O448" s="496"/>
      <c r="P448" s="496"/>
      <c r="Q448" s="496"/>
    </row>
    <row r="449" spans="6:17">
      <c r="F449" s="496"/>
      <c r="G449" s="496"/>
      <c r="H449" s="496"/>
      <c r="I449" s="496"/>
      <c r="J449" s="496"/>
      <c r="K449" s="496"/>
      <c r="L449" s="496"/>
      <c r="M449" s="496"/>
      <c r="N449" s="496"/>
      <c r="O449" s="496"/>
      <c r="P449" s="496"/>
      <c r="Q449" s="496"/>
    </row>
    <row r="450" spans="6:17">
      <c r="F450" s="496"/>
      <c r="G450" s="496"/>
      <c r="H450" s="496"/>
      <c r="I450" s="496"/>
      <c r="J450" s="496"/>
      <c r="K450" s="496"/>
      <c r="L450" s="496"/>
      <c r="M450" s="496"/>
      <c r="N450" s="496"/>
      <c r="O450" s="496"/>
      <c r="P450" s="496"/>
      <c r="Q450" s="496"/>
    </row>
    <row r="451" spans="6:17">
      <c r="F451" s="496"/>
      <c r="G451" s="496"/>
      <c r="H451" s="496"/>
      <c r="I451" s="496"/>
      <c r="J451" s="496"/>
      <c r="K451" s="496"/>
      <c r="L451" s="496"/>
      <c r="M451" s="496"/>
      <c r="N451" s="496"/>
      <c r="O451" s="496"/>
      <c r="P451" s="496"/>
      <c r="Q451" s="496"/>
    </row>
    <row r="452" spans="6:17">
      <c r="F452" s="496"/>
      <c r="G452" s="496"/>
      <c r="H452" s="496"/>
      <c r="I452" s="496"/>
      <c r="J452" s="496"/>
      <c r="K452" s="496"/>
      <c r="L452" s="496"/>
      <c r="M452" s="496"/>
      <c r="N452" s="496"/>
      <c r="O452" s="496"/>
      <c r="P452" s="496"/>
      <c r="Q452" s="496"/>
    </row>
    <row r="453" spans="6:17">
      <c r="F453" s="496"/>
      <c r="G453" s="496"/>
      <c r="H453" s="496"/>
      <c r="I453" s="496"/>
      <c r="J453" s="496"/>
      <c r="K453" s="496"/>
      <c r="L453" s="496"/>
      <c r="M453" s="496"/>
      <c r="N453" s="496"/>
      <c r="O453" s="496"/>
      <c r="P453" s="496"/>
      <c r="Q453" s="496"/>
    </row>
    <row r="454" spans="6:17">
      <c r="F454" s="496"/>
      <c r="G454" s="496"/>
      <c r="H454" s="496"/>
      <c r="I454" s="496"/>
      <c r="J454" s="496"/>
      <c r="K454" s="496"/>
      <c r="L454" s="496"/>
      <c r="M454" s="496"/>
      <c r="N454" s="496"/>
      <c r="O454" s="496"/>
      <c r="P454" s="496"/>
      <c r="Q454" s="496"/>
    </row>
    <row r="455" spans="6:17">
      <c r="F455" s="496"/>
      <c r="G455" s="496"/>
      <c r="H455" s="496"/>
      <c r="I455" s="496"/>
      <c r="J455" s="496"/>
      <c r="K455" s="496"/>
      <c r="L455" s="496"/>
      <c r="M455" s="496"/>
      <c r="N455" s="496"/>
      <c r="O455" s="496"/>
      <c r="P455" s="496"/>
      <c r="Q455" s="496"/>
    </row>
    <row r="456" spans="6:17">
      <c r="F456" s="496"/>
      <c r="G456" s="496"/>
      <c r="H456" s="496"/>
      <c r="I456" s="496"/>
      <c r="J456" s="496"/>
      <c r="K456" s="496"/>
      <c r="L456" s="496"/>
      <c r="M456" s="496"/>
      <c r="N456" s="496"/>
      <c r="O456" s="496"/>
      <c r="P456" s="496"/>
      <c r="Q456" s="496"/>
    </row>
    <row r="457" spans="6:17">
      <c r="F457" s="496"/>
      <c r="G457" s="496"/>
      <c r="H457" s="496"/>
      <c r="I457" s="496"/>
      <c r="J457" s="496"/>
      <c r="K457" s="496"/>
      <c r="L457" s="496"/>
      <c r="M457" s="496"/>
      <c r="N457" s="496"/>
      <c r="O457" s="496"/>
      <c r="P457" s="496"/>
      <c r="Q457" s="496"/>
    </row>
    <row r="458" spans="6:17">
      <c r="F458" s="496"/>
      <c r="G458" s="496"/>
      <c r="H458" s="496"/>
      <c r="I458" s="496"/>
      <c r="J458" s="496"/>
      <c r="K458" s="496"/>
      <c r="L458" s="496"/>
      <c r="M458" s="496"/>
      <c r="N458" s="496"/>
      <c r="O458" s="496"/>
      <c r="P458" s="496"/>
      <c r="Q458" s="496"/>
    </row>
    <row r="459" spans="6:17">
      <c r="F459" s="496"/>
      <c r="G459" s="496"/>
      <c r="H459" s="496"/>
      <c r="I459" s="496"/>
      <c r="J459" s="496"/>
      <c r="K459" s="496"/>
      <c r="L459" s="496"/>
      <c r="M459" s="496"/>
      <c r="N459" s="496"/>
      <c r="O459" s="496"/>
      <c r="P459" s="496"/>
      <c r="Q459" s="496"/>
    </row>
    <row r="460" spans="6:17">
      <c r="F460" s="496"/>
      <c r="G460" s="496"/>
      <c r="H460" s="496"/>
      <c r="I460" s="496"/>
      <c r="J460" s="496"/>
      <c r="K460" s="496"/>
      <c r="L460" s="496"/>
      <c r="M460" s="496"/>
      <c r="N460" s="496"/>
      <c r="O460" s="496"/>
      <c r="P460" s="496"/>
      <c r="Q460" s="496"/>
    </row>
    <row r="461" spans="6:17">
      <c r="F461" s="496"/>
      <c r="G461" s="496"/>
      <c r="H461" s="496"/>
      <c r="I461" s="496"/>
      <c r="J461" s="496"/>
      <c r="K461" s="496"/>
      <c r="L461" s="496"/>
      <c r="M461" s="496"/>
      <c r="N461" s="496"/>
      <c r="O461" s="496"/>
      <c r="P461" s="496"/>
      <c r="Q461" s="496"/>
    </row>
    <row r="462" spans="6:17">
      <c r="F462" s="496"/>
      <c r="G462" s="496"/>
      <c r="H462" s="496"/>
      <c r="I462" s="496"/>
      <c r="J462" s="496"/>
      <c r="K462" s="496"/>
      <c r="L462" s="496"/>
      <c r="M462" s="496"/>
      <c r="N462" s="496"/>
      <c r="O462" s="496"/>
      <c r="P462" s="496"/>
      <c r="Q462" s="496"/>
    </row>
    <row r="463" spans="6:17">
      <c r="F463" s="496"/>
      <c r="G463" s="496"/>
      <c r="H463" s="496"/>
      <c r="I463" s="496"/>
      <c r="J463" s="496"/>
      <c r="K463" s="496"/>
      <c r="L463" s="496"/>
      <c r="M463" s="496"/>
      <c r="N463" s="496"/>
      <c r="O463" s="496"/>
      <c r="P463" s="496"/>
      <c r="Q463" s="496"/>
    </row>
    <row r="464" spans="6:17">
      <c r="F464" s="496"/>
      <c r="G464" s="496"/>
      <c r="H464" s="496"/>
      <c r="I464" s="496"/>
      <c r="J464" s="496"/>
      <c r="K464" s="496"/>
      <c r="L464" s="496"/>
      <c r="M464" s="496"/>
      <c r="N464" s="496"/>
      <c r="O464" s="496"/>
      <c r="P464" s="496"/>
      <c r="Q464" s="496"/>
    </row>
    <row r="465" spans="6:17">
      <c r="F465" s="496"/>
      <c r="G465" s="496"/>
      <c r="H465" s="496"/>
      <c r="I465" s="496"/>
      <c r="J465" s="496"/>
      <c r="K465" s="496"/>
      <c r="L465" s="496"/>
      <c r="M465" s="496"/>
      <c r="N465" s="496"/>
      <c r="O465" s="496"/>
      <c r="P465" s="496"/>
      <c r="Q465" s="496"/>
    </row>
    <row r="466" spans="6:17">
      <c r="F466" s="496"/>
      <c r="G466" s="496"/>
      <c r="H466" s="496"/>
      <c r="I466" s="496"/>
      <c r="J466" s="496"/>
      <c r="K466" s="496"/>
      <c r="L466" s="496"/>
      <c r="M466" s="496"/>
      <c r="N466" s="496"/>
      <c r="O466" s="496"/>
      <c r="P466" s="496"/>
      <c r="Q466" s="496"/>
    </row>
    <row r="467" spans="6:17">
      <c r="F467" s="496"/>
      <c r="G467" s="496"/>
      <c r="H467" s="496"/>
      <c r="I467" s="496"/>
      <c r="J467" s="496"/>
      <c r="K467" s="496"/>
      <c r="L467" s="496"/>
      <c r="M467" s="496"/>
      <c r="N467" s="496"/>
      <c r="O467" s="496"/>
      <c r="P467" s="496"/>
      <c r="Q467" s="496"/>
    </row>
    <row r="468" spans="6:17">
      <c r="F468" s="496"/>
      <c r="G468" s="496"/>
      <c r="H468" s="496"/>
      <c r="I468" s="496"/>
      <c r="J468" s="496"/>
      <c r="K468" s="496"/>
      <c r="L468" s="496"/>
      <c r="M468" s="496"/>
      <c r="N468" s="496"/>
      <c r="O468" s="496"/>
      <c r="P468" s="496"/>
      <c r="Q468" s="496"/>
    </row>
    <row r="469" spans="6:17">
      <c r="F469" s="496"/>
      <c r="G469" s="496"/>
      <c r="H469" s="496"/>
      <c r="I469" s="496"/>
      <c r="J469" s="496"/>
      <c r="K469" s="496"/>
      <c r="L469" s="496"/>
      <c r="M469" s="496"/>
      <c r="N469" s="496"/>
      <c r="O469" s="496"/>
      <c r="P469" s="496"/>
      <c r="Q469" s="496"/>
    </row>
    <row r="470" spans="6:17">
      <c r="F470" s="496"/>
      <c r="G470" s="496"/>
      <c r="H470" s="496"/>
      <c r="I470" s="496"/>
      <c r="J470" s="496"/>
      <c r="K470" s="496"/>
      <c r="L470" s="496"/>
      <c r="M470" s="496"/>
      <c r="N470" s="496"/>
      <c r="O470" s="496"/>
      <c r="P470" s="496"/>
      <c r="Q470" s="496"/>
    </row>
    <row r="471" spans="6:17">
      <c r="F471" s="496"/>
      <c r="G471" s="496"/>
      <c r="H471" s="496"/>
      <c r="I471" s="496"/>
      <c r="J471" s="496"/>
      <c r="K471" s="496"/>
      <c r="L471" s="496"/>
      <c r="M471" s="496"/>
      <c r="N471" s="496"/>
      <c r="O471" s="496"/>
      <c r="P471" s="496"/>
      <c r="Q471" s="496"/>
    </row>
    <row r="472" spans="6:17">
      <c r="F472" s="496"/>
      <c r="G472" s="496"/>
      <c r="H472" s="496"/>
      <c r="I472" s="496"/>
      <c r="J472" s="496"/>
      <c r="K472" s="496"/>
      <c r="L472" s="496"/>
      <c r="M472" s="496"/>
      <c r="N472" s="496"/>
      <c r="O472" s="496"/>
      <c r="P472" s="496"/>
      <c r="Q472" s="496"/>
    </row>
    <row r="473" spans="6:17">
      <c r="F473" s="496"/>
      <c r="G473" s="496"/>
      <c r="H473" s="496"/>
      <c r="I473" s="496"/>
      <c r="J473" s="496"/>
      <c r="K473" s="496"/>
      <c r="L473" s="496"/>
      <c r="M473" s="496"/>
      <c r="N473" s="496"/>
      <c r="O473" s="496"/>
      <c r="P473" s="496"/>
      <c r="Q473" s="496"/>
    </row>
    <row r="474" spans="6:17">
      <c r="F474" s="496"/>
      <c r="G474" s="496"/>
      <c r="H474" s="496"/>
      <c r="I474" s="496"/>
      <c r="J474" s="496"/>
      <c r="K474" s="496"/>
      <c r="L474" s="496"/>
      <c r="M474" s="496"/>
      <c r="N474" s="496"/>
      <c r="O474" s="496"/>
      <c r="P474" s="496"/>
      <c r="Q474" s="496"/>
    </row>
    <row r="475" spans="6:17">
      <c r="F475" s="496"/>
      <c r="G475" s="496"/>
      <c r="H475" s="496"/>
      <c r="I475" s="496"/>
      <c r="J475" s="496"/>
      <c r="K475" s="496"/>
      <c r="L475" s="496"/>
      <c r="M475" s="496"/>
      <c r="N475" s="496"/>
      <c r="O475" s="496"/>
      <c r="P475" s="496"/>
      <c r="Q475" s="496"/>
    </row>
    <row r="476" spans="6:17">
      <c r="F476" s="496"/>
      <c r="G476" s="496"/>
      <c r="H476" s="496"/>
      <c r="I476" s="496"/>
      <c r="J476" s="496"/>
      <c r="K476" s="496"/>
      <c r="L476" s="496"/>
      <c r="M476" s="496"/>
      <c r="N476" s="496"/>
      <c r="O476" s="496"/>
      <c r="P476" s="496"/>
      <c r="Q476" s="496"/>
    </row>
    <row r="477" spans="6:17">
      <c r="F477" s="496"/>
      <c r="G477" s="496"/>
      <c r="H477" s="496"/>
      <c r="I477" s="496"/>
      <c r="J477" s="496"/>
      <c r="K477" s="496"/>
      <c r="L477" s="496"/>
      <c r="M477" s="496"/>
      <c r="N477" s="496"/>
      <c r="O477" s="496"/>
      <c r="P477" s="496"/>
      <c r="Q477" s="496"/>
    </row>
    <row r="478" spans="6:17">
      <c r="F478" s="496"/>
      <c r="G478" s="496"/>
      <c r="H478" s="496"/>
      <c r="I478" s="496"/>
      <c r="J478" s="496"/>
      <c r="K478" s="496"/>
      <c r="L478" s="496"/>
      <c r="M478" s="496"/>
      <c r="N478" s="496"/>
      <c r="O478" s="496"/>
      <c r="P478" s="496"/>
      <c r="Q478" s="496"/>
    </row>
    <row r="479" spans="6:17">
      <c r="F479" s="496"/>
      <c r="G479" s="496"/>
      <c r="H479" s="496"/>
      <c r="I479" s="496"/>
      <c r="J479" s="496"/>
      <c r="K479" s="496"/>
      <c r="L479" s="496"/>
      <c r="M479" s="496"/>
      <c r="N479" s="496"/>
      <c r="O479" s="496"/>
      <c r="P479" s="496"/>
      <c r="Q479" s="496"/>
    </row>
    <row r="480" spans="6:17">
      <c r="F480" s="496"/>
      <c r="G480" s="496"/>
      <c r="H480" s="496"/>
      <c r="I480" s="496"/>
      <c r="J480" s="496"/>
      <c r="K480" s="496"/>
      <c r="L480" s="496"/>
      <c r="M480" s="496"/>
      <c r="N480" s="496"/>
      <c r="O480" s="496"/>
      <c r="P480" s="496"/>
      <c r="Q480" s="496"/>
    </row>
    <row r="481" spans="6:17">
      <c r="F481" s="496"/>
      <c r="G481" s="496"/>
      <c r="H481" s="496"/>
      <c r="I481" s="496"/>
      <c r="J481" s="496"/>
      <c r="K481" s="496"/>
      <c r="L481" s="496"/>
      <c r="M481" s="496"/>
      <c r="N481" s="496"/>
      <c r="O481" s="496"/>
      <c r="P481" s="496"/>
      <c r="Q481" s="496"/>
    </row>
    <row r="482" spans="6:17">
      <c r="F482" s="496"/>
      <c r="G482" s="496"/>
      <c r="H482" s="496"/>
      <c r="I482" s="496"/>
      <c r="J482" s="496"/>
      <c r="K482" s="496"/>
      <c r="L482" s="496"/>
      <c r="M482" s="496"/>
      <c r="N482" s="496"/>
      <c r="O482" s="496"/>
      <c r="P482" s="496"/>
      <c r="Q482" s="496"/>
    </row>
    <row r="483" spans="6:17">
      <c r="F483" s="496"/>
      <c r="G483" s="496"/>
      <c r="H483" s="496"/>
      <c r="I483" s="496"/>
      <c r="J483" s="496"/>
      <c r="K483" s="496"/>
      <c r="L483" s="496"/>
      <c r="M483" s="496"/>
      <c r="N483" s="496"/>
      <c r="O483" s="496"/>
      <c r="P483" s="496"/>
      <c r="Q483" s="496"/>
    </row>
    <row r="484" spans="6:17">
      <c r="F484" s="496"/>
      <c r="G484" s="496"/>
      <c r="H484" s="496"/>
      <c r="I484" s="496"/>
      <c r="J484" s="496"/>
      <c r="K484" s="496"/>
      <c r="L484" s="496"/>
      <c r="M484" s="496"/>
      <c r="N484" s="496"/>
      <c r="O484" s="496"/>
      <c r="P484" s="496"/>
      <c r="Q484" s="496"/>
    </row>
    <row r="485" spans="6:17">
      <c r="F485" s="496"/>
      <c r="G485" s="496"/>
      <c r="H485" s="496"/>
      <c r="I485" s="496"/>
      <c r="J485" s="496"/>
      <c r="K485" s="496"/>
      <c r="L485" s="496"/>
      <c r="M485" s="496"/>
      <c r="N485" s="496"/>
      <c r="O485" s="496"/>
      <c r="P485" s="496"/>
      <c r="Q485" s="496"/>
    </row>
    <row r="486" spans="6:17">
      <c r="F486" s="496"/>
      <c r="G486" s="496"/>
      <c r="H486" s="496"/>
      <c r="I486" s="496"/>
      <c r="J486" s="496"/>
      <c r="K486" s="496"/>
      <c r="L486" s="496"/>
      <c r="M486" s="496"/>
      <c r="N486" s="496"/>
      <c r="O486" s="496"/>
      <c r="P486" s="496"/>
      <c r="Q486" s="496"/>
    </row>
    <row r="487" spans="6:17">
      <c r="F487" s="496"/>
      <c r="G487" s="496"/>
      <c r="H487" s="496"/>
      <c r="I487" s="496"/>
      <c r="J487" s="496"/>
      <c r="K487" s="496"/>
      <c r="L487" s="496"/>
      <c r="M487" s="496"/>
      <c r="N487" s="496"/>
      <c r="O487" s="496"/>
      <c r="P487" s="496"/>
      <c r="Q487" s="496"/>
    </row>
    <row r="488" spans="6:17">
      <c r="F488" s="496"/>
      <c r="G488" s="496"/>
      <c r="H488" s="496"/>
      <c r="I488" s="496"/>
      <c r="J488" s="496"/>
      <c r="K488" s="496"/>
      <c r="L488" s="496"/>
      <c r="M488" s="496"/>
      <c r="N488" s="496"/>
      <c r="O488" s="496"/>
      <c r="P488" s="496"/>
      <c r="Q488" s="496"/>
    </row>
    <row r="489" spans="6:17">
      <c r="F489" s="496"/>
      <c r="G489" s="496"/>
      <c r="H489" s="496"/>
      <c r="I489" s="496"/>
      <c r="J489" s="496"/>
      <c r="K489" s="496"/>
      <c r="L489" s="496"/>
      <c r="M489" s="496"/>
      <c r="N489" s="496"/>
      <c r="O489" s="496"/>
      <c r="P489" s="496"/>
      <c r="Q489" s="496"/>
    </row>
    <row r="490" spans="6:17">
      <c r="F490" s="496"/>
      <c r="G490" s="496"/>
      <c r="H490" s="496"/>
      <c r="I490" s="496"/>
      <c r="J490" s="496"/>
      <c r="K490" s="496"/>
      <c r="L490" s="496"/>
      <c r="M490" s="496"/>
      <c r="N490" s="496"/>
      <c r="O490" s="496"/>
      <c r="P490" s="496"/>
      <c r="Q490" s="496"/>
    </row>
    <row r="491" spans="6:17">
      <c r="F491" s="496"/>
      <c r="G491" s="496"/>
      <c r="H491" s="496"/>
      <c r="I491" s="496"/>
      <c r="J491" s="496"/>
      <c r="K491" s="496"/>
      <c r="L491" s="496"/>
      <c r="M491" s="496"/>
      <c r="N491" s="496"/>
      <c r="O491" s="496"/>
      <c r="P491" s="496"/>
      <c r="Q491" s="496"/>
    </row>
    <row r="492" spans="6:17">
      <c r="F492" s="496"/>
      <c r="G492" s="496"/>
      <c r="H492" s="496"/>
      <c r="I492" s="496"/>
      <c r="J492" s="496"/>
      <c r="K492" s="496"/>
      <c r="L492" s="496"/>
      <c r="M492" s="496"/>
      <c r="N492" s="496"/>
      <c r="O492" s="496"/>
      <c r="P492" s="496"/>
      <c r="Q492" s="496"/>
    </row>
    <row r="493" spans="6:17">
      <c r="F493" s="496"/>
      <c r="G493" s="496"/>
      <c r="H493" s="496"/>
      <c r="I493" s="496"/>
      <c r="J493" s="496"/>
      <c r="K493" s="496"/>
      <c r="L493" s="496"/>
      <c r="M493" s="496"/>
      <c r="N493" s="496"/>
      <c r="O493" s="496"/>
      <c r="P493" s="496"/>
      <c r="Q493" s="496"/>
    </row>
    <row r="494" spans="6:17">
      <c r="F494" s="496"/>
      <c r="G494" s="496"/>
      <c r="H494" s="496"/>
      <c r="I494" s="496"/>
      <c r="J494" s="496"/>
      <c r="K494" s="496"/>
      <c r="L494" s="496"/>
      <c r="M494" s="496"/>
      <c r="N494" s="496"/>
      <c r="O494" s="496"/>
      <c r="P494" s="496"/>
      <c r="Q494" s="496"/>
    </row>
    <row r="495" spans="6:17">
      <c r="F495" s="496"/>
      <c r="G495" s="496"/>
      <c r="H495" s="496"/>
      <c r="I495" s="496"/>
      <c r="J495" s="496"/>
      <c r="K495" s="496"/>
      <c r="L495" s="496"/>
      <c r="M495" s="496"/>
      <c r="N495" s="496"/>
      <c r="O495" s="496"/>
      <c r="P495" s="496"/>
      <c r="Q495" s="496"/>
    </row>
    <row r="496" spans="6:17">
      <c r="F496" s="496"/>
      <c r="G496" s="496"/>
      <c r="H496" s="496"/>
      <c r="I496" s="496"/>
      <c r="J496" s="496"/>
      <c r="K496" s="496"/>
      <c r="L496" s="496"/>
      <c r="M496" s="496"/>
      <c r="N496" s="496"/>
      <c r="O496" s="496"/>
      <c r="P496" s="496"/>
      <c r="Q496" s="496"/>
    </row>
    <row r="497" spans="6:17">
      <c r="F497" s="496"/>
      <c r="G497" s="496"/>
      <c r="H497" s="496"/>
      <c r="I497" s="496"/>
      <c r="J497" s="496"/>
      <c r="K497" s="496"/>
      <c r="L497" s="496"/>
      <c r="M497" s="496"/>
      <c r="N497" s="496"/>
      <c r="O497" s="496"/>
      <c r="P497" s="496"/>
      <c r="Q497" s="496"/>
    </row>
    <row r="498" spans="6:17">
      <c r="F498" s="496"/>
      <c r="G498" s="496"/>
      <c r="H498" s="496"/>
      <c r="I498" s="496"/>
      <c r="J498" s="496"/>
      <c r="K498" s="496"/>
      <c r="L498" s="496"/>
      <c r="M498" s="496"/>
      <c r="N498" s="496"/>
      <c r="O498" s="496"/>
      <c r="P498" s="496"/>
      <c r="Q498" s="496"/>
    </row>
    <row r="499" spans="6:17">
      <c r="F499" s="496"/>
      <c r="G499" s="496"/>
      <c r="H499" s="496"/>
      <c r="I499" s="496"/>
      <c r="J499" s="496"/>
      <c r="K499" s="496"/>
      <c r="L499" s="496"/>
      <c r="M499" s="496"/>
      <c r="N499" s="496"/>
      <c r="O499" s="496"/>
      <c r="P499" s="496"/>
      <c r="Q499" s="496"/>
    </row>
    <row r="500" spans="6:17">
      <c r="F500" s="496"/>
      <c r="G500" s="496"/>
      <c r="H500" s="496"/>
      <c r="I500" s="496"/>
      <c r="J500" s="496"/>
      <c r="K500" s="496"/>
      <c r="L500" s="496"/>
      <c r="M500" s="496"/>
      <c r="N500" s="496"/>
      <c r="O500" s="496"/>
      <c r="P500" s="496"/>
      <c r="Q500" s="496"/>
    </row>
    <row r="501" spans="6:17">
      <c r="F501" s="496"/>
      <c r="G501" s="496"/>
      <c r="H501" s="496"/>
      <c r="I501" s="496"/>
      <c r="J501" s="496"/>
      <c r="K501" s="496"/>
      <c r="L501" s="496"/>
      <c r="M501" s="496"/>
      <c r="N501" s="496"/>
      <c r="O501" s="496"/>
      <c r="P501" s="496"/>
      <c r="Q501" s="496"/>
    </row>
    <row r="502" spans="6:17">
      <c r="F502" s="496"/>
      <c r="G502" s="496"/>
      <c r="H502" s="496"/>
      <c r="I502" s="496"/>
      <c r="J502" s="496"/>
      <c r="K502" s="496"/>
      <c r="L502" s="496"/>
      <c r="M502" s="496"/>
      <c r="N502" s="496"/>
      <c r="O502" s="496"/>
      <c r="P502" s="496"/>
      <c r="Q502" s="496"/>
    </row>
    <row r="503" spans="6:17">
      <c r="F503" s="496"/>
      <c r="G503" s="496"/>
      <c r="H503" s="496"/>
      <c r="I503" s="496"/>
      <c r="J503" s="496"/>
      <c r="K503" s="496"/>
      <c r="L503" s="496"/>
      <c r="M503" s="496"/>
      <c r="N503" s="496"/>
      <c r="O503" s="496"/>
      <c r="P503" s="496"/>
      <c r="Q503" s="496"/>
    </row>
    <row r="504" spans="6:17">
      <c r="F504" s="496"/>
      <c r="G504" s="496"/>
      <c r="H504" s="496"/>
      <c r="I504" s="496"/>
      <c r="J504" s="496"/>
      <c r="K504" s="496"/>
      <c r="L504" s="496"/>
      <c r="M504" s="496"/>
      <c r="N504" s="496"/>
      <c r="O504" s="496"/>
      <c r="P504" s="496"/>
      <c r="Q504" s="496"/>
    </row>
    <row r="505" spans="6:17">
      <c r="F505" s="496"/>
      <c r="G505" s="496"/>
      <c r="H505" s="496"/>
      <c r="I505" s="496"/>
      <c r="J505" s="496"/>
      <c r="K505" s="496"/>
      <c r="L505" s="496"/>
      <c r="M505" s="496"/>
      <c r="N505" s="496"/>
      <c r="O505" s="496"/>
      <c r="P505" s="496"/>
      <c r="Q505" s="496"/>
    </row>
    <row r="506" spans="6:17">
      <c r="F506" s="496"/>
      <c r="G506" s="496"/>
      <c r="H506" s="496"/>
      <c r="I506" s="496"/>
      <c r="J506" s="496"/>
      <c r="K506" s="496"/>
      <c r="L506" s="496"/>
      <c r="M506" s="496"/>
      <c r="N506" s="496"/>
      <c r="O506" s="496"/>
      <c r="P506" s="496"/>
      <c r="Q506" s="496"/>
    </row>
    <row r="507" spans="6:17">
      <c r="F507" s="496"/>
      <c r="G507" s="496"/>
      <c r="H507" s="496"/>
      <c r="I507" s="496"/>
      <c r="J507" s="496"/>
      <c r="K507" s="496"/>
      <c r="L507" s="496"/>
      <c r="M507" s="496"/>
      <c r="N507" s="496"/>
      <c r="O507" s="496"/>
      <c r="P507" s="496"/>
      <c r="Q507" s="496"/>
    </row>
    <row r="508" spans="6:17">
      <c r="F508" s="496"/>
      <c r="G508" s="496"/>
      <c r="H508" s="496"/>
      <c r="I508" s="496"/>
      <c r="J508" s="496"/>
      <c r="K508" s="496"/>
      <c r="L508" s="496"/>
      <c r="M508" s="496"/>
      <c r="N508" s="496"/>
      <c r="O508" s="496"/>
      <c r="P508" s="496"/>
      <c r="Q508" s="496"/>
    </row>
    <row r="509" spans="6:17">
      <c r="F509" s="496"/>
      <c r="G509" s="496"/>
      <c r="H509" s="496"/>
      <c r="I509" s="496"/>
      <c r="J509" s="496"/>
      <c r="K509" s="496"/>
      <c r="L509" s="496"/>
      <c r="M509" s="496"/>
      <c r="N509" s="496"/>
      <c r="O509" s="496"/>
      <c r="P509" s="496"/>
      <c r="Q509" s="496"/>
    </row>
    <row r="510" spans="6:17">
      <c r="F510" s="496"/>
      <c r="G510" s="496"/>
      <c r="H510" s="496"/>
      <c r="I510" s="496"/>
      <c r="J510" s="496"/>
      <c r="K510" s="496"/>
      <c r="L510" s="496"/>
      <c r="M510" s="496"/>
      <c r="N510" s="496"/>
      <c r="O510" s="496"/>
      <c r="P510" s="496"/>
      <c r="Q510" s="496"/>
    </row>
    <row r="511" spans="6:17">
      <c r="F511" s="496"/>
      <c r="G511" s="496"/>
      <c r="H511" s="496"/>
      <c r="I511" s="496"/>
      <c r="J511" s="496"/>
      <c r="K511" s="496"/>
      <c r="L511" s="496"/>
      <c r="M511" s="496"/>
      <c r="N511" s="496"/>
      <c r="O511" s="496"/>
      <c r="P511" s="496"/>
      <c r="Q511" s="496"/>
    </row>
    <row r="512" spans="6:17">
      <c r="F512" s="496"/>
      <c r="G512" s="496"/>
      <c r="H512" s="496"/>
      <c r="I512" s="496"/>
      <c r="J512" s="496"/>
      <c r="K512" s="496"/>
      <c r="L512" s="496"/>
      <c r="M512" s="496"/>
      <c r="N512" s="496"/>
      <c r="O512" s="496"/>
      <c r="P512" s="496"/>
      <c r="Q512" s="496"/>
    </row>
    <row r="513" spans="6:17">
      <c r="F513" s="496"/>
      <c r="G513" s="496"/>
      <c r="H513" s="496"/>
      <c r="I513" s="496"/>
      <c r="J513" s="496"/>
      <c r="K513" s="496"/>
      <c r="L513" s="496"/>
      <c r="M513" s="496"/>
      <c r="N513" s="496"/>
      <c r="O513" s="496"/>
      <c r="P513" s="496"/>
      <c r="Q513" s="496"/>
    </row>
    <row r="514" spans="6:17">
      <c r="F514" s="496"/>
      <c r="G514" s="496"/>
      <c r="H514" s="496"/>
      <c r="I514" s="496"/>
      <c r="J514" s="496"/>
      <c r="K514" s="496"/>
      <c r="L514" s="496"/>
      <c r="M514" s="496"/>
      <c r="N514" s="496"/>
      <c r="O514" s="496"/>
      <c r="P514" s="496"/>
      <c r="Q514" s="496"/>
    </row>
    <row r="515" spans="6:17">
      <c r="F515" s="496"/>
      <c r="G515" s="496"/>
      <c r="H515" s="496"/>
      <c r="I515" s="496"/>
      <c r="J515" s="496"/>
      <c r="K515" s="496"/>
      <c r="L515" s="496"/>
      <c r="M515" s="496"/>
      <c r="N515" s="496"/>
      <c r="O515" s="496"/>
      <c r="P515" s="496"/>
      <c r="Q515" s="496"/>
    </row>
    <row r="516" spans="6:17">
      <c r="F516" s="496"/>
      <c r="G516" s="496"/>
      <c r="H516" s="496"/>
      <c r="I516" s="496"/>
      <c r="J516" s="496"/>
      <c r="K516" s="496"/>
      <c r="L516" s="496"/>
      <c r="M516" s="496"/>
      <c r="N516" s="496"/>
      <c r="O516" s="496"/>
      <c r="P516" s="496"/>
      <c r="Q516" s="496"/>
    </row>
    <row r="517" spans="6:17">
      <c r="F517" s="496"/>
      <c r="G517" s="496"/>
      <c r="H517" s="496"/>
      <c r="I517" s="496"/>
      <c r="J517" s="496"/>
      <c r="K517" s="496"/>
      <c r="L517" s="496"/>
      <c r="M517" s="496"/>
      <c r="N517" s="496"/>
      <c r="O517" s="496"/>
      <c r="P517" s="496"/>
      <c r="Q517" s="496"/>
    </row>
    <row r="518" spans="6:17">
      <c r="F518" s="496"/>
      <c r="G518" s="496"/>
      <c r="H518" s="496"/>
      <c r="I518" s="496"/>
      <c r="J518" s="496"/>
      <c r="K518" s="496"/>
      <c r="L518" s="496"/>
      <c r="M518" s="496"/>
      <c r="N518" s="496"/>
      <c r="O518" s="496"/>
      <c r="P518" s="496"/>
      <c r="Q518" s="496"/>
    </row>
    <row r="519" spans="6:17">
      <c r="F519" s="496"/>
      <c r="G519" s="496"/>
      <c r="H519" s="496"/>
      <c r="I519" s="496"/>
      <c r="J519" s="496"/>
      <c r="K519" s="496"/>
      <c r="L519" s="496"/>
      <c r="M519" s="496"/>
      <c r="N519" s="496"/>
      <c r="O519" s="496"/>
      <c r="P519" s="496"/>
      <c r="Q519" s="496"/>
    </row>
    <row r="520" spans="6:17">
      <c r="F520" s="496"/>
      <c r="G520" s="496"/>
      <c r="H520" s="496"/>
      <c r="I520" s="496"/>
      <c r="J520" s="496"/>
      <c r="K520" s="496"/>
      <c r="L520" s="496"/>
      <c r="M520" s="496"/>
      <c r="N520" s="496"/>
      <c r="O520" s="496"/>
      <c r="P520" s="496"/>
      <c r="Q520" s="496"/>
    </row>
    <row r="521" spans="6:17">
      <c r="F521" s="496"/>
      <c r="G521" s="496"/>
      <c r="H521" s="496"/>
      <c r="I521" s="496"/>
      <c r="J521" s="496"/>
      <c r="K521" s="496"/>
      <c r="L521" s="496"/>
      <c r="M521" s="496"/>
      <c r="N521" s="496"/>
      <c r="O521" s="496"/>
      <c r="P521" s="496"/>
      <c r="Q521" s="496"/>
    </row>
    <row r="522" spans="6:17">
      <c r="F522" s="496"/>
      <c r="G522" s="496"/>
      <c r="H522" s="496"/>
      <c r="I522" s="496"/>
      <c r="J522" s="496"/>
      <c r="K522" s="496"/>
      <c r="L522" s="496"/>
      <c r="M522" s="496"/>
      <c r="N522" s="496"/>
      <c r="O522" s="496"/>
      <c r="P522" s="496"/>
      <c r="Q522" s="496"/>
    </row>
    <row r="523" spans="6:17">
      <c r="F523" s="496"/>
      <c r="G523" s="496"/>
      <c r="H523" s="496"/>
      <c r="I523" s="496"/>
      <c r="J523" s="496"/>
      <c r="K523" s="496"/>
      <c r="L523" s="496"/>
      <c r="M523" s="496"/>
      <c r="N523" s="496"/>
      <c r="O523" s="496"/>
      <c r="P523" s="496"/>
      <c r="Q523" s="496"/>
    </row>
    <row r="524" spans="6:17">
      <c r="F524" s="496"/>
      <c r="G524" s="496"/>
      <c r="H524" s="496"/>
      <c r="I524" s="496"/>
      <c r="J524" s="496"/>
      <c r="K524" s="496"/>
      <c r="L524" s="496"/>
      <c r="M524" s="496"/>
      <c r="N524" s="496"/>
      <c r="O524" s="496"/>
      <c r="P524" s="496"/>
      <c r="Q524" s="496"/>
    </row>
    <row r="525" spans="6:17">
      <c r="F525" s="496"/>
      <c r="G525" s="496"/>
      <c r="H525" s="496"/>
      <c r="I525" s="496"/>
      <c r="J525" s="496"/>
      <c r="K525" s="496"/>
      <c r="L525" s="496"/>
      <c r="M525" s="496"/>
      <c r="N525" s="496"/>
      <c r="O525" s="496"/>
      <c r="P525" s="496"/>
      <c r="Q525" s="496"/>
    </row>
    <row r="526" spans="6:17">
      <c r="F526" s="496"/>
      <c r="G526" s="496"/>
      <c r="H526" s="496"/>
      <c r="I526" s="496"/>
      <c r="J526" s="496"/>
      <c r="K526" s="496"/>
      <c r="L526" s="496"/>
      <c r="M526" s="496"/>
      <c r="N526" s="496"/>
      <c r="O526" s="496"/>
      <c r="P526" s="496"/>
      <c r="Q526" s="496"/>
    </row>
    <row r="527" spans="6:17">
      <c r="F527" s="496"/>
      <c r="G527" s="496"/>
      <c r="H527" s="496"/>
      <c r="I527" s="496"/>
      <c r="J527" s="496"/>
      <c r="K527" s="496"/>
      <c r="L527" s="496"/>
      <c r="M527" s="496"/>
      <c r="N527" s="496"/>
      <c r="O527" s="496"/>
      <c r="P527" s="496"/>
      <c r="Q527" s="496"/>
    </row>
    <row r="528" spans="6:17">
      <c r="F528" s="496"/>
      <c r="G528" s="496"/>
      <c r="H528" s="496"/>
      <c r="I528" s="496"/>
      <c r="J528" s="496"/>
      <c r="K528" s="496"/>
      <c r="L528" s="496"/>
      <c r="M528" s="496"/>
      <c r="N528" s="496"/>
      <c r="O528" s="496"/>
      <c r="P528" s="496"/>
      <c r="Q528" s="496"/>
    </row>
    <row r="529" spans="6:17">
      <c r="F529" s="496"/>
      <c r="G529" s="496"/>
      <c r="H529" s="496"/>
      <c r="I529" s="496"/>
      <c r="J529" s="496"/>
      <c r="K529" s="496"/>
      <c r="L529" s="496"/>
      <c r="M529" s="496"/>
      <c r="N529" s="496"/>
      <c r="O529" s="496"/>
      <c r="P529" s="496"/>
      <c r="Q529" s="496"/>
    </row>
    <row r="530" spans="6:17">
      <c r="F530" s="496"/>
      <c r="G530" s="496"/>
      <c r="H530" s="496"/>
      <c r="I530" s="496"/>
      <c r="J530" s="496"/>
      <c r="K530" s="496"/>
      <c r="L530" s="496"/>
      <c r="M530" s="496"/>
      <c r="N530" s="496"/>
      <c r="O530" s="496"/>
      <c r="P530" s="496"/>
      <c r="Q530" s="496"/>
    </row>
    <row r="531" spans="6:17">
      <c r="F531" s="496"/>
      <c r="G531" s="496"/>
      <c r="H531" s="496"/>
      <c r="I531" s="496"/>
      <c r="J531" s="496"/>
      <c r="K531" s="496"/>
      <c r="L531" s="496"/>
      <c r="M531" s="496"/>
      <c r="N531" s="496"/>
      <c r="O531" s="496"/>
      <c r="P531" s="496"/>
      <c r="Q531" s="496"/>
    </row>
    <row r="532" spans="6:17">
      <c r="F532" s="496"/>
      <c r="G532" s="496"/>
      <c r="H532" s="496"/>
      <c r="I532" s="496"/>
      <c r="J532" s="496"/>
      <c r="K532" s="496"/>
      <c r="L532" s="496"/>
      <c r="M532" s="496"/>
      <c r="N532" s="496"/>
      <c r="O532" s="496"/>
      <c r="P532" s="496"/>
      <c r="Q532" s="496"/>
    </row>
    <row r="533" spans="6:17">
      <c r="F533" s="496"/>
      <c r="G533" s="496"/>
      <c r="H533" s="496"/>
      <c r="I533" s="496"/>
      <c r="J533" s="496"/>
      <c r="K533" s="496"/>
      <c r="L533" s="496"/>
      <c r="M533" s="496"/>
      <c r="N533" s="496"/>
      <c r="O533" s="496"/>
      <c r="P533" s="496"/>
      <c r="Q533" s="496"/>
    </row>
    <row r="534" spans="6:17">
      <c r="F534" s="496"/>
      <c r="G534" s="496"/>
      <c r="H534" s="496"/>
      <c r="I534" s="496"/>
      <c r="J534" s="496"/>
      <c r="K534" s="496"/>
      <c r="L534" s="496"/>
      <c r="M534" s="496"/>
      <c r="N534" s="496"/>
      <c r="O534" s="496"/>
      <c r="P534" s="496"/>
      <c r="Q534" s="496"/>
    </row>
    <row r="535" spans="6:17">
      <c r="F535" s="496"/>
      <c r="G535" s="496"/>
      <c r="H535" s="496"/>
      <c r="I535" s="496"/>
      <c r="J535" s="496"/>
      <c r="K535" s="496"/>
      <c r="L535" s="496"/>
      <c r="M535" s="496"/>
      <c r="N535" s="496"/>
      <c r="O535" s="496"/>
      <c r="P535" s="496"/>
      <c r="Q535" s="496"/>
    </row>
    <row r="536" spans="6:17">
      <c r="F536" s="496"/>
      <c r="G536" s="496"/>
      <c r="H536" s="496"/>
      <c r="I536" s="496"/>
      <c r="J536" s="496"/>
      <c r="K536" s="496"/>
      <c r="L536" s="496"/>
      <c r="M536" s="496"/>
      <c r="N536" s="496"/>
      <c r="O536" s="496"/>
      <c r="P536" s="496"/>
      <c r="Q536" s="496"/>
    </row>
    <row r="537" spans="6:17">
      <c r="F537" s="496"/>
      <c r="G537" s="496"/>
      <c r="H537" s="496"/>
      <c r="I537" s="496"/>
      <c r="J537" s="496"/>
      <c r="K537" s="496"/>
      <c r="L537" s="496"/>
      <c r="M537" s="496"/>
      <c r="N537" s="496"/>
      <c r="O537" s="496"/>
      <c r="P537" s="496"/>
      <c r="Q537" s="496"/>
    </row>
    <row r="538" spans="6:17">
      <c r="F538" s="496"/>
      <c r="G538" s="496"/>
      <c r="H538" s="496"/>
      <c r="I538" s="496"/>
      <c r="J538" s="496"/>
      <c r="K538" s="496"/>
      <c r="L538" s="496"/>
      <c r="M538" s="496"/>
      <c r="N538" s="496"/>
      <c r="O538" s="496"/>
      <c r="P538" s="496"/>
      <c r="Q538" s="496"/>
    </row>
    <row r="539" spans="6:17">
      <c r="F539" s="496"/>
      <c r="G539" s="496"/>
      <c r="H539" s="496"/>
      <c r="I539" s="496"/>
      <c r="J539" s="496"/>
      <c r="K539" s="496"/>
      <c r="L539" s="496"/>
      <c r="M539" s="496"/>
      <c r="N539" s="496"/>
      <c r="O539" s="496"/>
      <c r="P539" s="496"/>
      <c r="Q539" s="496"/>
    </row>
    <row r="540" spans="6:17">
      <c r="F540" s="496"/>
      <c r="G540" s="496"/>
      <c r="H540" s="496"/>
      <c r="I540" s="496"/>
      <c r="J540" s="496"/>
      <c r="K540" s="496"/>
      <c r="L540" s="496"/>
      <c r="M540" s="496"/>
      <c r="N540" s="496"/>
      <c r="O540" s="496"/>
      <c r="P540" s="496"/>
      <c r="Q540" s="496"/>
    </row>
    <row r="541" spans="6:17">
      <c r="F541" s="496"/>
      <c r="G541" s="496"/>
      <c r="H541" s="496"/>
      <c r="I541" s="496"/>
      <c r="J541" s="496"/>
      <c r="K541" s="496"/>
      <c r="L541" s="496"/>
      <c r="M541" s="496"/>
      <c r="N541" s="496"/>
      <c r="O541" s="496"/>
      <c r="P541" s="496"/>
      <c r="Q541" s="496"/>
    </row>
    <row r="542" spans="6:17">
      <c r="F542" s="496"/>
      <c r="G542" s="496"/>
      <c r="H542" s="496"/>
      <c r="I542" s="496"/>
      <c r="J542" s="496"/>
      <c r="K542" s="496"/>
      <c r="L542" s="496"/>
      <c r="M542" s="496"/>
      <c r="N542" s="496"/>
      <c r="O542" s="496"/>
      <c r="P542" s="496"/>
      <c r="Q542" s="496"/>
    </row>
    <row r="543" spans="6:17">
      <c r="F543" s="496"/>
      <c r="G543" s="496"/>
      <c r="H543" s="496"/>
      <c r="I543" s="496"/>
      <c r="J543" s="496"/>
      <c r="K543" s="496"/>
      <c r="L543" s="496"/>
      <c r="M543" s="496"/>
      <c r="N543" s="496"/>
      <c r="O543" s="496"/>
      <c r="P543" s="496"/>
      <c r="Q543" s="496"/>
    </row>
    <row r="544" spans="6:17">
      <c r="F544" s="496"/>
      <c r="G544" s="496"/>
      <c r="H544" s="496"/>
      <c r="I544" s="496"/>
      <c r="J544" s="496"/>
      <c r="K544" s="496"/>
      <c r="L544" s="496"/>
      <c r="M544" s="496"/>
      <c r="N544" s="496"/>
      <c r="O544" s="496"/>
      <c r="P544" s="496"/>
      <c r="Q544" s="496"/>
    </row>
    <row r="545" spans="6:17">
      <c r="F545" s="496"/>
      <c r="G545" s="496"/>
      <c r="H545" s="496"/>
      <c r="I545" s="496"/>
      <c r="J545" s="496"/>
      <c r="K545" s="496"/>
      <c r="L545" s="496"/>
      <c r="M545" s="496"/>
      <c r="N545" s="496"/>
      <c r="O545" s="496"/>
      <c r="P545" s="496"/>
      <c r="Q545" s="496"/>
    </row>
    <row r="546" spans="6:17">
      <c r="F546" s="496"/>
      <c r="G546" s="496"/>
      <c r="H546" s="496"/>
      <c r="I546" s="496"/>
      <c r="J546" s="496"/>
      <c r="K546" s="496"/>
      <c r="L546" s="496"/>
      <c r="M546" s="496"/>
      <c r="N546" s="496"/>
      <c r="O546" s="496"/>
      <c r="P546" s="496"/>
      <c r="Q546" s="496"/>
    </row>
    <row r="547" spans="6:17">
      <c r="F547" s="496"/>
      <c r="G547" s="496"/>
      <c r="H547" s="496"/>
      <c r="I547" s="496"/>
      <c r="J547" s="496"/>
      <c r="K547" s="496"/>
      <c r="L547" s="496"/>
      <c r="M547" s="496"/>
      <c r="N547" s="496"/>
      <c r="O547" s="496"/>
      <c r="P547" s="496"/>
      <c r="Q547" s="496"/>
    </row>
    <row r="548" spans="6:17">
      <c r="F548" s="496"/>
      <c r="G548" s="496"/>
      <c r="H548" s="496"/>
      <c r="I548" s="496"/>
      <c r="J548" s="496"/>
      <c r="K548" s="496"/>
      <c r="L548" s="496"/>
      <c r="M548" s="496"/>
      <c r="N548" s="496"/>
      <c r="O548" s="496"/>
      <c r="P548" s="496"/>
      <c r="Q548" s="496"/>
    </row>
    <row r="549" spans="6:17">
      <c r="F549" s="496"/>
      <c r="G549" s="496"/>
      <c r="H549" s="496"/>
      <c r="I549" s="496"/>
      <c r="J549" s="496"/>
      <c r="K549" s="496"/>
      <c r="L549" s="496"/>
      <c r="M549" s="496"/>
      <c r="N549" s="496"/>
      <c r="O549" s="496"/>
      <c r="P549" s="496"/>
      <c r="Q549" s="496"/>
    </row>
    <row r="550" spans="6:17">
      <c r="F550" s="496"/>
      <c r="G550" s="496"/>
      <c r="H550" s="496"/>
      <c r="I550" s="496"/>
      <c r="J550" s="496"/>
      <c r="K550" s="496"/>
      <c r="L550" s="496"/>
      <c r="M550" s="496"/>
      <c r="N550" s="496"/>
      <c r="O550" s="496"/>
      <c r="P550" s="496"/>
      <c r="Q550" s="496"/>
    </row>
    <row r="551" spans="6:17">
      <c r="F551" s="496"/>
      <c r="G551" s="496"/>
      <c r="H551" s="496"/>
      <c r="I551" s="496"/>
      <c r="J551" s="496"/>
      <c r="K551" s="496"/>
      <c r="L551" s="496"/>
      <c r="M551" s="496"/>
      <c r="N551" s="496"/>
      <c r="O551" s="496"/>
      <c r="P551" s="496"/>
      <c r="Q551" s="496"/>
    </row>
    <row r="552" spans="6:17">
      <c r="F552" s="496"/>
      <c r="G552" s="496"/>
      <c r="H552" s="496"/>
      <c r="I552" s="496"/>
      <c r="J552" s="496"/>
      <c r="K552" s="496"/>
      <c r="L552" s="496"/>
      <c r="M552" s="496"/>
      <c r="N552" s="496"/>
      <c r="O552" s="496"/>
      <c r="P552" s="496"/>
      <c r="Q552" s="496"/>
    </row>
    <row r="553" spans="6:17">
      <c r="F553" s="496"/>
      <c r="G553" s="496"/>
      <c r="H553" s="496"/>
      <c r="I553" s="496"/>
      <c r="J553" s="496"/>
      <c r="K553" s="496"/>
      <c r="L553" s="496"/>
      <c r="M553" s="496"/>
      <c r="N553" s="496"/>
      <c r="O553" s="496"/>
      <c r="P553" s="496"/>
      <c r="Q553" s="496"/>
    </row>
    <row r="554" spans="6:17">
      <c r="F554" s="496"/>
      <c r="G554" s="496"/>
      <c r="H554" s="496"/>
      <c r="I554" s="496"/>
      <c r="J554" s="496"/>
      <c r="K554" s="496"/>
      <c r="L554" s="496"/>
      <c r="M554" s="496"/>
      <c r="N554" s="496"/>
      <c r="O554" s="496"/>
      <c r="P554" s="496"/>
      <c r="Q554" s="496"/>
    </row>
    <row r="555" spans="6:17">
      <c r="F555" s="496"/>
      <c r="G555" s="496"/>
      <c r="H555" s="496"/>
      <c r="I555" s="496"/>
      <c r="J555" s="496"/>
      <c r="K555" s="496"/>
      <c r="L555" s="496"/>
      <c r="M555" s="496"/>
      <c r="N555" s="496"/>
      <c r="O555" s="496"/>
      <c r="P555" s="496"/>
      <c r="Q555" s="496"/>
    </row>
    <row r="556" spans="6:17">
      <c r="F556" s="496"/>
      <c r="G556" s="496"/>
      <c r="H556" s="496"/>
      <c r="I556" s="496"/>
      <c r="J556" s="496"/>
      <c r="K556" s="496"/>
      <c r="L556" s="496"/>
      <c r="M556" s="496"/>
      <c r="N556" s="496"/>
      <c r="O556" s="496"/>
      <c r="P556" s="496"/>
      <c r="Q556" s="496"/>
    </row>
    <row r="557" spans="6:17">
      <c r="F557" s="496"/>
      <c r="G557" s="496"/>
      <c r="H557" s="496"/>
      <c r="I557" s="496"/>
      <c r="J557" s="496"/>
      <c r="K557" s="496"/>
      <c r="L557" s="496"/>
      <c r="M557" s="496"/>
      <c r="N557" s="496"/>
      <c r="O557" s="496"/>
      <c r="P557" s="496"/>
      <c r="Q557" s="496"/>
    </row>
    <row r="558" spans="6:17">
      <c r="F558" s="496"/>
      <c r="G558" s="496"/>
      <c r="H558" s="496"/>
      <c r="I558" s="496"/>
      <c r="J558" s="496"/>
      <c r="K558" s="496"/>
      <c r="L558" s="496"/>
      <c r="M558" s="496"/>
      <c r="N558" s="496"/>
      <c r="O558" s="496"/>
      <c r="P558" s="496"/>
      <c r="Q558" s="496"/>
    </row>
    <row r="559" spans="6:17">
      <c r="F559" s="496"/>
      <c r="G559" s="496"/>
      <c r="H559" s="496"/>
      <c r="I559" s="496"/>
      <c r="J559" s="496"/>
      <c r="K559" s="496"/>
      <c r="L559" s="496"/>
      <c r="M559" s="496"/>
      <c r="N559" s="496"/>
      <c r="O559" s="496"/>
      <c r="P559" s="496"/>
      <c r="Q559" s="496"/>
    </row>
    <row r="560" spans="6:17">
      <c r="F560" s="496"/>
      <c r="G560" s="496"/>
      <c r="H560" s="496"/>
      <c r="I560" s="496"/>
      <c r="J560" s="496"/>
      <c r="K560" s="496"/>
      <c r="L560" s="496"/>
      <c r="M560" s="496"/>
      <c r="N560" s="496"/>
      <c r="O560" s="496"/>
      <c r="P560" s="496"/>
      <c r="Q560" s="496"/>
    </row>
    <row r="561" spans="6:17">
      <c r="F561" s="496"/>
      <c r="G561" s="496"/>
      <c r="H561" s="496"/>
      <c r="I561" s="496"/>
      <c r="J561" s="496"/>
      <c r="K561" s="496"/>
      <c r="L561" s="496"/>
      <c r="M561" s="496"/>
      <c r="N561" s="496"/>
      <c r="O561" s="496"/>
      <c r="P561" s="496"/>
      <c r="Q561" s="496"/>
    </row>
    <row r="562" spans="6:17">
      <c r="F562" s="496"/>
      <c r="G562" s="496"/>
      <c r="H562" s="496"/>
      <c r="I562" s="496"/>
      <c r="J562" s="496"/>
      <c r="K562" s="496"/>
      <c r="L562" s="496"/>
      <c r="M562" s="496"/>
      <c r="N562" s="496"/>
      <c r="O562" s="496"/>
      <c r="P562" s="496"/>
      <c r="Q562" s="496"/>
    </row>
    <row r="563" spans="6:17">
      <c r="F563" s="496"/>
      <c r="G563" s="496"/>
      <c r="H563" s="496"/>
      <c r="I563" s="496"/>
      <c r="J563" s="496"/>
      <c r="K563" s="496"/>
      <c r="L563" s="496"/>
      <c r="M563" s="496"/>
      <c r="N563" s="496"/>
      <c r="O563" s="496"/>
      <c r="P563" s="496"/>
      <c r="Q563" s="496"/>
    </row>
    <row r="564" spans="6:17">
      <c r="F564" s="496"/>
      <c r="G564" s="496"/>
      <c r="H564" s="496"/>
      <c r="I564" s="496"/>
      <c r="J564" s="496"/>
      <c r="K564" s="496"/>
      <c r="L564" s="496"/>
      <c r="M564" s="496"/>
      <c r="N564" s="496"/>
      <c r="O564" s="496"/>
      <c r="P564" s="496"/>
      <c r="Q564" s="496"/>
    </row>
    <row r="565" spans="6:17">
      <c r="F565" s="496"/>
      <c r="G565" s="496"/>
      <c r="H565" s="496"/>
      <c r="I565" s="496"/>
      <c r="J565" s="496"/>
      <c r="K565" s="496"/>
      <c r="L565" s="496"/>
      <c r="M565" s="496"/>
      <c r="N565" s="496"/>
      <c r="O565" s="496"/>
      <c r="P565" s="496"/>
      <c r="Q565" s="496"/>
    </row>
    <row r="566" spans="6:17">
      <c r="F566" s="496"/>
      <c r="G566" s="496"/>
      <c r="H566" s="496"/>
      <c r="I566" s="496"/>
      <c r="J566" s="496"/>
      <c r="K566" s="496"/>
      <c r="L566" s="496"/>
      <c r="M566" s="496"/>
      <c r="N566" s="496"/>
      <c r="O566" s="496"/>
      <c r="P566" s="496"/>
      <c r="Q566" s="496"/>
    </row>
    <row r="567" spans="6:17">
      <c r="F567" s="496"/>
      <c r="G567" s="496"/>
      <c r="H567" s="496"/>
      <c r="I567" s="496"/>
      <c r="J567" s="496"/>
      <c r="K567" s="496"/>
      <c r="L567" s="496"/>
      <c r="M567" s="496"/>
      <c r="N567" s="496"/>
      <c r="O567" s="496"/>
      <c r="P567" s="496"/>
      <c r="Q567" s="496"/>
    </row>
    <row r="568" spans="6:17">
      <c r="F568" s="496"/>
      <c r="G568" s="496"/>
      <c r="H568" s="496"/>
      <c r="I568" s="496"/>
      <c r="J568" s="496"/>
      <c r="K568" s="496"/>
      <c r="L568" s="496"/>
      <c r="M568" s="496"/>
      <c r="N568" s="496"/>
      <c r="O568" s="496"/>
      <c r="P568" s="496"/>
      <c r="Q568" s="496"/>
    </row>
    <row r="569" spans="6:17">
      <c r="F569" s="496"/>
      <c r="G569" s="496"/>
      <c r="H569" s="496"/>
      <c r="I569" s="496"/>
      <c r="J569" s="496"/>
      <c r="K569" s="496"/>
      <c r="L569" s="496"/>
      <c r="M569" s="496"/>
      <c r="N569" s="496"/>
      <c r="O569" s="496"/>
      <c r="P569" s="496"/>
      <c r="Q569" s="496"/>
    </row>
    <row r="570" spans="6:17">
      <c r="F570" s="496"/>
      <c r="G570" s="496"/>
      <c r="H570" s="496"/>
      <c r="I570" s="496"/>
      <c r="J570" s="496"/>
      <c r="K570" s="496"/>
      <c r="L570" s="496"/>
      <c r="M570" s="496"/>
      <c r="N570" s="496"/>
      <c r="O570" s="496"/>
      <c r="P570" s="496"/>
      <c r="Q570" s="496"/>
    </row>
    <row r="571" spans="6:17">
      <c r="F571" s="496"/>
      <c r="G571" s="496"/>
      <c r="H571" s="496"/>
      <c r="I571" s="496"/>
      <c r="J571" s="496"/>
      <c r="K571" s="496"/>
      <c r="L571" s="496"/>
      <c r="M571" s="496"/>
      <c r="N571" s="496"/>
      <c r="O571" s="496"/>
      <c r="P571" s="496"/>
      <c r="Q571" s="496"/>
    </row>
    <row r="572" spans="6:17">
      <c r="F572" s="496"/>
      <c r="G572" s="496"/>
      <c r="H572" s="496"/>
      <c r="I572" s="496"/>
      <c r="J572" s="496"/>
      <c r="K572" s="496"/>
      <c r="L572" s="496"/>
      <c r="M572" s="496"/>
      <c r="N572" s="496"/>
      <c r="O572" s="496"/>
      <c r="P572" s="496"/>
      <c r="Q572" s="496"/>
    </row>
    <row r="573" spans="6:17">
      <c r="F573" s="496"/>
      <c r="G573" s="496"/>
      <c r="H573" s="496"/>
      <c r="I573" s="496"/>
      <c r="J573" s="496"/>
      <c r="K573" s="496"/>
      <c r="L573" s="496"/>
      <c r="M573" s="496"/>
      <c r="N573" s="496"/>
      <c r="O573" s="496"/>
      <c r="P573" s="496"/>
      <c r="Q573" s="496"/>
    </row>
    <row r="574" spans="6:17">
      <c r="F574" s="496"/>
      <c r="G574" s="496"/>
      <c r="H574" s="496"/>
      <c r="I574" s="496"/>
      <c r="J574" s="496"/>
      <c r="K574" s="496"/>
      <c r="L574" s="496"/>
      <c r="M574" s="496"/>
      <c r="N574" s="496"/>
      <c r="O574" s="496"/>
      <c r="P574" s="496"/>
      <c r="Q574" s="496"/>
    </row>
    <row r="575" spans="6:17">
      <c r="F575" s="496"/>
      <c r="G575" s="496"/>
      <c r="H575" s="496"/>
      <c r="I575" s="496"/>
      <c r="J575" s="496"/>
      <c r="K575" s="496"/>
      <c r="L575" s="496"/>
      <c r="M575" s="496"/>
      <c r="N575" s="496"/>
      <c r="O575" s="496"/>
      <c r="P575" s="496"/>
      <c r="Q575" s="496"/>
    </row>
    <row r="576" spans="6:17">
      <c r="F576" s="496"/>
      <c r="G576" s="496"/>
      <c r="H576" s="496"/>
      <c r="I576" s="496"/>
      <c r="J576" s="496"/>
      <c r="K576" s="496"/>
      <c r="L576" s="496"/>
      <c r="M576" s="496"/>
      <c r="N576" s="496"/>
      <c r="O576" s="496"/>
      <c r="P576" s="496"/>
      <c r="Q576" s="496"/>
    </row>
    <row r="577" spans="6:17">
      <c r="F577" s="496"/>
      <c r="G577" s="496"/>
      <c r="H577" s="496"/>
      <c r="I577" s="496"/>
      <c r="J577" s="496"/>
      <c r="K577" s="496"/>
      <c r="L577" s="496"/>
      <c r="M577" s="496"/>
      <c r="N577" s="496"/>
      <c r="O577" s="496"/>
      <c r="P577" s="496"/>
      <c r="Q577" s="496"/>
    </row>
    <row r="578" spans="6:17">
      <c r="F578" s="496"/>
      <c r="G578" s="496"/>
      <c r="H578" s="496"/>
      <c r="I578" s="496"/>
      <c r="J578" s="496"/>
      <c r="K578" s="496"/>
      <c r="L578" s="496"/>
      <c r="M578" s="496"/>
      <c r="N578" s="496"/>
      <c r="O578" s="496"/>
      <c r="P578" s="496"/>
      <c r="Q578" s="496"/>
    </row>
    <row r="579" spans="6:17">
      <c r="F579" s="496"/>
      <c r="G579" s="496"/>
      <c r="H579" s="496"/>
      <c r="I579" s="496"/>
      <c r="J579" s="496"/>
      <c r="K579" s="496"/>
      <c r="L579" s="496"/>
      <c r="M579" s="496"/>
      <c r="N579" s="496"/>
      <c r="O579" s="496"/>
      <c r="P579" s="496"/>
      <c r="Q579" s="496"/>
    </row>
    <row r="580" spans="6:17">
      <c r="F580" s="496"/>
      <c r="G580" s="496"/>
      <c r="H580" s="496"/>
      <c r="I580" s="496"/>
      <c r="J580" s="496"/>
      <c r="K580" s="496"/>
      <c r="L580" s="496"/>
      <c r="M580" s="496"/>
      <c r="N580" s="496"/>
      <c r="O580" s="496"/>
      <c r="P580" s="496"/>
      <c r="Q580" s="496"/>
    </row>
    <row r="581" spans="6:17">
      <c r="F581" s="496"/>
      <c r="G581" s="496"/>
      <c r="H581" s="496"/>
      <c r="I581" s="496"/>
      <c r="J581" s="496"/>
      <c r="K581" s="496"/>
      <c r="L581" s="496"/>
      <c r="M581" s="496"/>
      <c r="N581" s="496"/>
      <c r="O581" s="496"/>
      <c r="P581" s="496"/>
      <c r="Q581" s="496"/>
    </row>
    <row r="582" spans="6:17">
      <c r="F582" s="496"/>
      <c r="G582" s="496"/>
      <c r="H582" s="496"/>
      <c r="I582" s="496"/>
      <c r="J582" s="496"/>
      <c r="K582" s="496"/>
      <c r="L582" s="496"/>
      <c r="M582" s="496"/>
      <c r="N582" s="496"/>
      <c r="O582" s="496"/>
      <c r="P582" s="496"/>
      <c r="Q582" s="496"/>
    </row>
    <row r="583" spans="6:17">
      <c r="F583" s="496"/>
      <c r="G583" s="496"/>
      <c r="H583" s="496"/>
      <c r="I583" s="496"/>
      <c r="J583" s="496"/>
      <c r="K583" s="496"/>
      <c r="L583" s="496"/>
      <c r="M583" s="496"/>
      <c r="N583" s="496"/>
      <c r="O583" s="496"/>
      <c r="P583" s="496"/>
      <c r="Q583" s="496"/>
    </row>
    <row r="584" spans="6:17">
      <c r="F584" s="496"/>
      <c r="G584" s="496"/>
      <c r="H584" s="496"/>
      <c r="I584" s="496"/>
      <c r="J584" s="496"/>
      <c r="K584" s="496"/>
      <c r="L584" s="496"/>
      <c r="M584" s="496"/>
      <c r="N584" s="496"/>
      <c r="O584" s="496"/>
      <c r="P584" s="496"/>
      <c r="Q584" s="496"/>
    </row>
    <row r="585" spans="6:17">
      <c r="F585" s="496"/>
      <c r="G585" s="496"/>
      <c r="H585" s="496"/>
      <c r="I585" s="496"/>
      <c r="J585" s="496"/>
      <c r="K585" s="496"/>
      <c r="L585" s="496"/>
      <c r="M585" s="496"/>
      <c r="N585" s="496"/>
      <c r="O585" s="496"/>
      <c r="P585" s="496"/>
      <c r="Q585" s="496"/>
    </row>
    <row r="586" spans="6:17">
      <c r="F586" s="496"/>
      <c r="G586" s="496"/>
      <c r="H586" s="496"/>
      <c r="I586" s="496"/>
      <c r="J586" s="496"/>
      <c r="K586" s="496"/>
      <c r="L586" s="496"/>
      <c r="M586" s="496"/>
      <c r="N586" s="496"/>
      <c r="O586" s="496"/>
      <c r="P586" s="496"/>
      <c r="Q586" s="496"/>
    </row>
    <row r="587" spans="6:17">
      <c r="F587" s="496"/>
      <c r="G587" s="496"/>
      <c r="H587" s="496"/>
      <c r="I587" s="496"/>
      <c r="J587" s="496"/>
      <c r="K587" s="496"/>
      <c r="L587" s="496"/>
      <c r="M587" s="496"/>
      <c r="N587" s="496"/>
      <c r="O587" s="496"/>
      <c r="P587" s="496"/>
      <c r="Q587" s="496"/>
    </row>
    <row r="588" spans="6:17">
      <c r="F588" s="496"/>
      <c r="G588" s="496"/>
      <c r="H588" s="496"/>
      <c r="I588" s="496"/>
      <c r="J588" s="496"/>
      <c r="K588" s="496"/>
      <c r="L588" s="496"/>
      <c r="M588" s="496"/>
      <c r="N588" s="496"/>
      <c r="O588" s="496"/>
      <c r="P588" s="496"/>
      <c r="Q588" s="496"/>
    </row>
    <row r="589" spans="6:17">
      <c r="F589" s="496"/>
      <c r="G589" s="496"/>
      <c r="H589" s="496"/>
      <c r="I589" s="496"/>
      <c r="J589" s="496"/>
      <c r="K589" s="496"/>
      <c r="L589" s="496"/>
      <c r="M589" s="496"/>
      <c r="N589" s="496"/>
      <c r="O589" s="496"/>
      <c r="P589" s="496"/>
      <c r="Q589" s="496"/>
    </row>
    <row r="590" spans="6:17">
      <c r="F590" s="496"/>
      <c r="G590" s="496"/>
      <c r="H590" s="496"/>
      <c r="I590" s="496"/>
      <c r="J590" s="496"/>
      <c r="K590" s="496"/>
      <c r="L590" s="496"/>
      <c r="M590" s="496"/>
      <c r="N590" s="496"/>
      <c r="O590" s="496"/>
      <c r="P590" s="496"/>
      <c r="Q590" s="496"/>
    </row>
    <row r="591" spans="6:17">
      <c r="F591" s="496"/>
      <c r="G591" s="496"/>
      <c r="H591" s="496"/>
      <c r="I591" s="496"/>
      <c r="J591" s="496"/>
      <c r="K591" s="496"/>
      <c r="L591" s="496"/>
      <c r="M591" s="496"/>
      <c r="N591" s="496"/>
      <c r="O591" s="496"/>
      <c r="P591" s="496"/>
      <c r="Q591" s="496"/>
    </row>
    <row r="592" spans="6:17">
      <c r="F592" s="496"/>
      <c r="G592" s="496"/>
      <c r="H592" s="496"/>
      <c r="I592" s="496"/>
      <c r="J592" s="496"/>
      <c r="K592" s="496"/>
      <c r="L592" s="496"/>
      <c r="M592" s="496"/>
      <c r="N592" s="496"/>
      <c r="O592" s="496"/>
      <c r="P592" s="496"/>
      <c r="Q592" s="496"/>
    </row>
    <row r="593" spans="6:17">
      <c r="F593" s="496"/>
      <c r="G593" s="496"/>
      <c r="H593" s="496"/>
      <c r="I593" s="496"/>
      <c r="J593" s="496"/>
      <c r="K593" s="496"/>
      <c r="L593" s="496"/>
      <c r="M593" s="496"/>
      <c r="N593" s="496"/>
      <c r="O593" s="496"/>
      <c r="P593" s="496"/>
      <c r="Q593" s="496"/>
    </row>
    <row r="594" spans="6:17">
      <c r="F594" s="496"/>
      <c r="G594" s="496"/>
      <c r="H594" s="496"/>
      <c r="I594" s="496"/>
      <c r="J594" s="496"/>
      <c r="K594" s="496"/>
      <c r="L594" s="496"/>
      <c r="M594" s="496"/>
      <c r="N594" s="496"/>
      <c r="O594" s="496"/>
      <c r="P594" s="496"/>
      <c r="Q594" s="496"/>
    </row>
    <row r="595" spans="6:17">
      <c r="F595" s="496"/>
      <c r="G595" s="496"/>
      <c r="H595" s="496"/>
      <c r="I595" s="496"/>
      <c r="J595" s="496"/>
      <c r="K595" s="496"/>
      <c r="L595" s="496"/>
      <c r="M595" s="496"/>
      <c r="N595" s="496"/>
      <c r="O595" s="496"/>
      <c r="P595" s="496"/>
      <c r="Q595" s="496"/>
    </row>
    <row r="596" spans="6:17">
      <c r="F596" s="496"/>
      <c r="G596" s="496"/>
      <c r="H596" s="496"/>
      <c r="I596" s="496"/>
      <c r="J596" s="496"/>
      <c r="K596" s="496"/>
      <c r="L596" s="496"/>
      <c r="M596" s="496"/>
      <c r="N596" s="496"/>
      <c r="O596" s="496"/>
      <c r="P596" s="496"/>
      <c r="Q596" s="496"/>
    </row>
    <row r="597" spans="6:17">
      <c r="F597" s="496"/>
      <c r="G597" s="496"/>
      <c r="H597" s="496"/>
      <c r="I597" s="496"/>
      <c r="J597" s="496"/>
      <c r="K597" s="496"/>
      <c r="L597" s="496"/>
      <c r="M597" s="496"/>
      <c r="N597" s="496"/>
      <c r="O597" s="496"/>
      <c r="P597" s="496"/>
      <c r="Q597" s="496"/>
    </row>
    <row r="598" spans="6:17">
      <c r="F598" s="496"/>
      <c r="G598" s="496"/>
      <c r="H598" s="496"/>
      <c r="I598" s="496"/>
      <c r="J598" s="496"/>
      <c r="K598" s="496"/>
      <c r="L598" s="496"/>
      <c r="M598" s="496"/>
      <c r="N598" s="496"/>
      <c r="O598" s="496"/>
      <c r="P598" s="496"/>
      <c r="Q598" s="496"/>
    </row>
    <row r="599" spans="6:17">
      <c r="F599" s="496"/>
      <c r="G599" s="496"/>
      <c r="H599" s="496"/>
      <c r="I599" s="496"/>
      <c r="J599" s="496"/>
      <c r="K599" s="496"/>
      <c r="L599" s="496"/>
      <c r="M599" s="496"/>
      <c r="N599" s="496"/>
      <c r="O599" s="496"/>
      <c r="P599" s="496"/>
      <c r="Q599" s="496"/>
    </row>
    <row r="600" spans="6:17">
      <c r="F600" s="496"/>
      <c r="G600" s="496"/>
      <c r="H600" s="496"/>
      <c r="I600" s="496"/>
      <c r="J600" s="496"/>
      <c r="K600" s="496"/>
      <c r="L600" s="496"/>
      <c r="M600" s="496"/>
      <c r="N600" s="496"/>
      <c r="O600" s="496"/>
      <c r="P600" s="496"/>
      <c r="Q600" s="496"/>
    </row>
    <row r="601" spans="6:17">
      <c r="F601" s="496"/>
      <c r="G601" s="496"/>
      <c r="H601" s="496"/>
      <c r="I601" s="496"/>
      <c r="J601" s="496"/>
      <c r="K601" s="496"/>
      <c r="L601" s="496"/>
      <c r="M601" s="496"/>
      <c r="N601" s="496"/>
      <c r="O601" s="496"/>
      <c r="P601" s="496"/>
      <c r="Q601" s="496"/>
    </row>
    <row r="602" spans="6:17">
      <c r="F602" s="496"/>
      <c r="G602" s="496"/>
      <c r="H602" s="496"/>
      <c r="I602" s="496"/>
      <c r="J602" s="496"/>
      <c r="K602" s="496"/>
      <c r="L602" s="496"/>
      <c r="M602" s="496"/>
      <c r="N602" s="496"/>
      <c r="O602" s="496"/>
      <c r="P602" s="496"/>
      <c r="Q602" s="496"/>
    </row>
    <row r="603" spans="6:17">
      <c r="F603" s="496"/>
      <c r="G603" s="496"/>
      <c r="H603" s="496"/>
      <c r="I603" s="496"/>
      <c r="J603" s="496"/>
      <c r="K603" s="496"/>
      <c r="L603" s="496"/>
      <c r="M603" s="496"/>
      <c r="N603" s="496"/>
      <c r="O603" s="496"/>
      <c r="P603" s="496"/>
      <c r="Q603" s="496"/>
    </row>
    <row r="604" spans="6:17">
      <c r="F604" s="496"/>
      <c r="G604" s="496"/>
      <c r="H604" s="496"/>
      <c r="I604" s="496"/>
      <c r="J604" s="496"/>
      <c r="K604" s="496"/>
      <c r="L604" s="496"/>
      <c r="M604" s="496"/>
      <c r="N604" s="496"/>
      <c r="O604" s="496"/>
      <c r="P604" s="496"/>
      <c r="Q604" s="496"/>
    </row>
    <row r="605" spans="6:17">
      <c r="F605" s="496"/>
      <c r="G605" s="496"/>
      <c r="H605" s="496"/>
      <c r="I605" s="496"/>
      <c r="J605" s="496"/>
      <c r="K605" s="496"/>
      <c r="L605" s="496"/>
      <c r="M605" s="496"/>
      <c r="N605" s="496"/>
      <c r="O605" s="496"/>
      <c r="P605" s="496"/>
      <c r="Q605" s="496"/>
    </row>
    <row r="606" spans="6:17">
      <c r="F606" s="496"/>
      <c r="G606" s="496"/>
      <c r="H606" s="496"/>
      <c r="I606" s="496"/>
      <c r="J606" s="496"/>
      <c r="K606" s="496"/>
      <c r="L606" s="496"/>
      <c r="M606" s="496"/>
      <c r="N606" s="496"/>
      <c r="O606" s="496"/>
      <c r="P606" s="496"/>
      <c r="Q606" s="496"/>
    </row>
    <row r="607" spans="6:17">
      <c r="F607" s="496"/>
      <c r="G607" s="496"/>
      <c r="H607" s="496"/>
      <c r="I607" s="496"/>
      <c r="J607" s="496"/>
      <c r="K607" s="496"/>
      <c r="L607" s="496"/>
      <c r="M607" s="496"/>
      <c r="N607" s="496"/>
      <c r="O607" s="496"/>
      <c r="P607" s="496"/>
      <c r="Q607" s="496"/>
    </row>
    <row r="608" spans="6:17">
      <c r="F608" s="496"/>
      <c r="G608" s="496"/>
      <c r="H608" s="496"/>
      <c r="I608" s="496"/>
      <c r="J608" s="496"/>
      <c r="K608" s="496"/>
      <c r="L608" s="496"/>
      <c r="M608" s="496"/>
      <c r="N608" s="496"/>
      <c r="O608" s="496"/>
      <c r="P608" s="496"/>
      <c r="Q608" s="496"/>
    </row>
    <row r="609" spans="6:17">
      <c r="F609" s="496"/>
      <c r="G609" s="496"/>
      <c r="H609" s="496"/>
      <c r="I609" s="496"/>
      <c r="J609" s="496"/>
      <c r="K609" s="496"/>
      <c r="L609" s="496"/>
      <c r="M609" s="496"/>
      <c r="N609" s="496"/>
      <c r="O609" s="496"/>
      <c r="P609" s="496"/>
      <c r="Q609" s="496"/>
    </row>
    <row r="610" spans="6:17">
      <c r="F610" s="496"/>
      <c r="G610" s="496"/>
      <c r="H610" s="496"/>
      <c r="I610" s="496"/>
      <c r="J610" s="496"/>
      <c r="K610" s="496"/>
      <c r="L610" s="496"/>
      <c r="M610" s="496"/>
      <c r="N610" s="496"/>
      <c r="O610" s="496"/>
      <c r="P610" s="496"/>
      <c r="Q610" s="496"/>
    </row>
    <row r="611" spans="6:17">
      <c r="F611" s="496"/>
      <c r="G611" s="496"/>
      <c r="H611" s="496"/>
      <c r="I611" s="496"/>
      <c r="J611" s="496"/>
      <c r="K611" s="496"/>
      <c r="L611" s="496"/>
      <c r="M611" s="496"/>
      <c r="N611" s="496"/>
      <c r="O611" s="496"/>
      <c r="P611" s="496"/>
      <c r="Q611" s="496"/>
    </row>
    <row r="612" spans="6:17">
      <c r="F612" s="496"/>
      <c r="G612" s="496"/>
      <c r="H612" s="496"/>
      <c r="I612" s="496"/>
      <c r="J612" s="496"/>
      <c r="K612" s="496"/>
      <c r="L612" s="496"/>
      <c r="M612" s="496"/>
      <c r="N612" s="496"/>
      <c r="O612" s="496"/>
      <c r="P612" s="496"/>
      <c r="Q612" s="496"/>
    </row>
    <row r="613" spans="6:17">
      <c r="F613" s="496"/>
      <c r="G613" s="496"/>
      <c r="H613" s="496"/>
      <c r="I613" s="496"/>
      <c r="J613" s="496"/>
      <c r="K613" s="496"/>
      <c r="L613" s="496"/>
      <c r="M613" s="496"/>
      <c r="N613" s="496"/>
      <c r="O613" s="496"/>
      <c r="P613" s="496"/>
      <c r="Q613" s="496"/>
    </row>
    <row r="614" spans="6:17">
      <c r="F614" s="496"/>
      <c r="G614" s="496"/>
      <c r="H614" s="496"/>
      <c r="I614" s="496"/>
      <c r="J614" s="496"/>
      <c r="K614" s="496"/>
      <c r="L614" s="496"/>
      <c r="M614" s="496"/>
      <c r="N614" s="496"/>
      <c r="O614" s="496"/>
      <c r="P614" s="496"/>
      <c r="Q614" s="496"/>
    </row>
    <row r="615" spans="6:17">
      <c r="F615" s="496"/>
      <c r="G615" s="496"/>
      <c r="H615" s="496"/>
      <c r="I615" s="496"/>
      <c r="J615" s="496"/>
      <c r="K615" s="496"/>
      <c r="L615" s="496"/>
      <c r="M615" s="496"/>
      <c r="N615" s="496"/>
      <c r="O615" s="496"/>
      <c r="P615" s="496"/>
      <c r="Q615" s="496"/>
    </row>
    <row r="616" spans="6:17">
      <c r="F616" s="496"/>
      <c r="G616" s="496"/>
      <c r="H616" s="496"/>
      <c r="I616" s="496"/>
      <c r="J616" s="496"/>
      <c r="K616" s="496"/>
      <c r="L616" s="496"/>
      <c r="M616" s="496"/>
      <c r="N616" s="496"/>
      <c r="O616" s="496"/>
      <c r="P616" s="496"/>
      <c r="Q616" s="496"/>
    </row>
    <row r="617" spans="6:17">
      <c r="F617" s="496"/>
      <c r="G617" s="496"/>
      <c r="H617" s="496"/>
      <c r="I617" s="496"/>
      <c r="J617" s="496"/>
      <c r="K617" s="496"/>
      <c r="L617" s="496"/>
      <c r="M617" s="496"/>
      <c r="N617" s="496"/>
      <c r="O617" s="496"/>
      <c r="P617" s="496"/>
      <c r="Q617" s="496"/>
    </row>
    <row r="618" spans="6:17">
      <c r="F618" s="496"/>
      <c r="G618" s="496"/>
      <c r="H618" s="496"/>
      <c r="I618" s="496"/>
      <c r="J618" s="496"/>
      <c r="K618" s="496"/>
      <c r="L618" s="496"/>
      <c r="M618" s="496"/>
      <c r="N618" s="496"/>
      <c r="O618" s="496"/>
      <c r="P618" s="496"/>
      <c r="Q618" s="496"/>
    </row>
    <row r="619" spans="6:17">
      <c r="F619" s="496"/>
      <c r="G619" s="496"/>
      <c r="H619" s="496"/>
      <c r="I619" s="496"/>
      <c r="J619" s="496"/>
      <c r="K619" s="496"/>
      <c r="L619" s="496"/>
      <c r="M619" s="496"/>
      <c r="N619" s="496"/>
      <c r="O619" s="496"/>
      <c r="P619" s="496"/>
      <c r="Q619" s="496"/>
    </row>
    <row r="620" spans="6:17">
      <c r="F620" s="496"/>
      <c r="G620" s="496"/>
      <c r="H620" s="496"/>
      <c r="I620" s="496"/>
      <c r="J620" s="496"/>
      <c r="K620" s="496"/>
      <c r="L620" s="496"/>
      <c r="M620" s="496"/>
      <c r="N620" s="496"/>
      <c r="O620" s="496"/>
      <c r="P620" s="496"/>
      <c r="Q620" s="496"/>
    </row>
    <row r="621" spans="6:17">
      <c r="F621" s="496"/>
      <c r="G621" s="496"/>
      <c r="H621" s="496"/>
      <c r="I621" s="496"/>
      <c r="J621" s="496"/>
      <c r="K621" s="496"/>
      <c r="L621" s="496"/>
      <c r="M621" s="496"/>
      <c r="N621" s="496"/>
      <c r="O621" s="496"/>
      <c r="P621" s="496"/>
      <c r="Q621" s="496"/>
    </row>
    <row r="622" spans="6:17">
      <c r="F622" s="496"/>
      <c r="G622" s="496"/>
      <c r="H622" s="496"/>
      <c r="I622" s="496"/>
      <c r="J622" s="496"/>
      <c r="K622" s="496"/>
      <c r="L622" s="496"/>
      <c r="M622" s="496"/>
      <c r="N622" s="496"/>
      <c r="O622" s="496"/>
      <c r="P622" s="496"/>
      <c r="Q622" s="496"/>
    </row>
    <row r="623" spans="6:17">
      <c r="F623" s="496"/>
      <c r="G623" s="496"/>
      <c r="H623" s="496"/>
      <c r="I623" s="496"/>
      <c r="J623" s="496"/>
      <c r="K623" s="496"/>
      <c r="L623" s="496"/>
      <c r="M623" s="496"/>
      <c r="N623" s="496"/>
      <c r="O623" s="496"/>
      <c r="P623" s="496"/>
      <c r="Q623" s="496"/>
    </row>
    <row r="624" spans="6:17">
      <c r="F624" s="496"/>
      <c r="G624" s="496"/>
      <c r="H624" s="496"/>
      <c r="I624" s="496"/>
      <c r="J624" s="496"/>
      <c r="K624" s="496"/>
      <c r="L624" s="496"/>
      <c r="M624" s="496"/>
      <c r="N624" s="496"/>
      <c r="O624" s="496"/>
      <c r="P624" s="496"/>
      <c r="Q624" s="496"/>
    </row>
    <row r="625" spans="6:17">
      <c r="F625" s="496"/>
      <c r="G625" s="496"/>
      <c r="H625" s="496"/>
      <c r="I625" s="496"/>
      <c r="J625" s="496"/>
      <c r="K625" s="496"/>
      <c r="L625" s="496"/>
      <c r="M625" s="496"/>
      <c r="N625" s="496"/>
      <c r="O625" s="496"/>
      <c r="P625" s="496"/>
      <c r="Q625" s="496"/>
    </row>
    <row r="626" spans="6:17">
      <c r="F626" s="496"/>
      <c r="G626" s="496"/>
      <c r="H626" s="496"/>
      <c r="I626" s="496"/>
      <c r="J626" s="496"/>
      <c r="K626" s="496"/>
      <c r="L626" s="496"/>
      <c r="M626" s="496"/>
      <c r="N626" s="496"/>
      <c r="O626" s="496"/>
      <c r="P626" s="496"/>
      <c r="Q626" s="496"/>
    </row>
    <row r="627" spans="6:17">
      <c r="F627" s="496"/>
      <c r="G627" s="496"/>
      <c r="H627" s="496"/>
      <c r="I627" s="496"/>
      <c r="J627" s="496"/>
      <c r="K627" s="496"/>
      <c r="L627" s="496"/>
      <c r="M627" s="496"/>
      <c r="N627" s="496"/>
      <c r="O627" s="496"/>
      <c r="P627" s="496"/>
      <c r="Q627" s="496"/>
    </row>
    <row r="628" spans="6:17">
      <c r="F628" s="496"/>
      <c r="G628" s="496"/>
      <c r="H628" s="496"/>
      <c r="I628" s="496"/>
      <c r="J628" s="496"/>
      <c r="K628" s="496"/>
      <c r="L628" s="496"/>
      <c r="M628" s="496"/>
      <c r="N628" s="496"/>
      <c r="O628" s="496"/>
      <c r="P628" s="496"/>
      <c r="Q628" s="496"/>
    </row>
    <row r="629" spans="6:17">
      <c r="F629" s="496"/>
      <c r="G629" s="496"/>
      <c r="H629" s="496"/>
      <c r="I629" s="496"/>
      <c r="J629" s="496"/>
      <c r="K629" s="496"/>
      <c r="L629" s="496"/>
      <c r="M629" s="496"/>
      <c r="N629" s="496"/>
      <c r="O629" s="496"/>
      <c r="P629" s="496"/>
      <c r="Q629" s="496"/>
    </row>
    <row r="630" spans="6:17">
      <c r="F630" s="496"/>
      <c r="G630" s="496"/>
      <c r="H630" s="496"/>
      <c r="I630" s="496"/>
      <c r="J630" s="496"/>
      <c r="K630" s="496"/>
      <c r="L630" s="496"/>
      <c r="M630" s="496"/>
      <c r="N630" s="496"/>
      <c r="O630" s="496"/>
      <c r="P630" s="496"/>
      <c r="Q630" s="496"/>
    </row>
    <row r="631" spans="6:17">
      <c r="F631" s="496"/>
      <c r="G631" s="496"/>
      <c r="H631" s="496"/>
      <c r="I631" s="496"/>
      <c r="J631" s="496"/>
      <c r="K631" s="496"/>
      <c r="L631" s="496"/>
      <c r="M631" s="496"/>
      <c r="N631" s="496"/>
      <c r="O631" s="496"/>
      <c r="P631" s="496"/>
      <c r="Q631" s="496"/>
    </row>
    <row r="632" spans="6:17">
      <c r="F632" s="496"/>
      <c r="G632" s="496"/>
      <c r="H632" s="496"/>
      <c r="I632" s="496"/>
      <c r="J632" s="496"/>
      <c r="K632" s="496"/>
      <c r="L632" s="496"/>
      <c r="M632" s="496"/>
      <c r="N632" s="496"/>
      <c r="O632" s="496"/>
      <c r="P632" s="496"/>
      <c r="Q632" s="496"/>
    </row>
    <row r="633" spans="6:17">
      <c r="F633" s="496"/>
      <c r="G633" s="496"/>
      <c r="H633" s="496"/>
      <c r="I633" s="496"/>
      <c r="J633" s="496"/>
      <c r="K633" s="496"/>
      <c r="L633" s="496"/>
      <c r="M633" s="496"/>
      <c r="N633" s="496"/>
      <c r="O633" s="496"/>
      <c r="P633" s="496"/>
      <c r="Q633" s="496"/>
    </row>
    <row r="634" spans="6:17">
      <c r="F634" s="496"/>
      <c r="G634" s="496"/>
      <c r="H634" s="496"/>
      <c r="I634" s="496"/>
      <c r="J634" s="496"/>
      <c r="K634" s="496"/>
      <c r="L634" s="496"/>
      <c r="M634" s="496"/>
      <c r="N634" s="496"/>
      <c r="O634" s="496"/>
      <c r="P634" s="496"/>
      <c r="Q634" s="496"/>
    </row>
    <row r="635" spans="6:17">
      <c r="F635" s="496"/>
      <c r="G635" s="496"/>
      <c r="H635" s="496"/>
      <c r="I635" s="496"/>
      <c r="J635" s="496"/>
      <c r="K635" s="496"/>
      <c r="L635" s="496"/>
      <c r="M635" s="496"/>
      <c r="N635" s="496"/>
      <c r="O635" s="496"/>
      <c r="P635" s="496"/>
      <c r="Q635" s="496"/>
    </row>
    <row r="636" spans="6:17">
      <c r="F636" s="496"/>
      <c r="G636" s="496"/>
      <c r="H636" s="496"/>
      <c r="I636" s="496"/>
      <c r="J636" s="496"/>
      <c r="K636" s="496"/>
      <c r="L636" s="496"/>
      <c r="M636" s="496"/>
      <c r="N636" s="496"/>
      <c r="O636" s="496"/>
      <c r="P636" s="496"/>
      <c r="Q636" s="496"/>
    </row>
    <row r="637" spans="6:17">
      <c r="F637" s="496"/>
      <c r="G637" s="496"/>
      <c r="H637" s="496"/>
      <c r="I637" s="496"/>
      <c r="J637" s="496"/>
      <c r="K637" s="496"/>
      <c r="L637" s="496"/>
      <c r="M637" s="496"/>
      <c r="N637" s="496"/>
      <c r="O637" s="496"/>
      <c r="P637" s="496"/>
      <c r="Q637" s="496"/>
    </row>
    <row r="638" spans="6:17">
      <c r="F638" s="496"/>
      <c r="G638" s="496"/>
      <c r="H638" s="496"/>
      <c r="I638" s="496"/>
      <c r="J638" s="496"/>
      <c r="K638" s="496"/>
      <c r="L638" s="496"/>
      <c r="M638" s="496"/>
      <c r="N638" s="496"/>
      <c r="O638" s="496"/>
      <c r="P638" s="496"/>
      <c r="Q638" s="496"/>
    </row>
    <row r="639" spans="6:17">
      <c r="F639" s="496"/>
      <c r="G639" s="496"/>
      <c r="H639" s="496"/>
      <c r="I639" s="496"/>
      <c r="J639" s="496"/>
      <c r="K639" s="496"/>
      <c r="L639" s="496"/>
      <c r="M639" s="496"/>
      <c r="N639" s="496"/>
      <c r="O639" s="496"/>
      <c r="P639" s="496"/>
      <c r="Q639" s="496"/>
    </row>
    <row r="640" spans="6:17">
      <c r="F640" s="496"/>
      <c r="G640" s="496"/>
      <c r="H640" s="496"/>
      <c r="I640" s="496"/>
      <c r="J640" s="496"/>
      <c r="K640" s="496"/>
      <c r="L640" s="496"/>
      <c r="M640" s="496"/>
      <c r="N640" s="496"/>
      <c r="O640" s="496"/>
      <c r="P640" s="496"/>
      <c r="Q640" s="496"/>
    </row>
    <row r="641" spans="6:17">
      <c r="F641" s="496"/>
      <c r="G641" s="496"/>
      <c r="H641" s="496"/>
      <c r="I641" s="496"/>
      <c r="J641" s="496"/>
      <c r="K641" s="496"/>
      <c r="L641" s="496"/>
      <c r="M641" s="496"/>
      <c r="N641" s="496"/>
      <c r="O641" s="496"/>
      <c r="P641" s="496"/>
      <c r="Q641" s="496"/>
    </row>
    <row r="642" spans="6:17">
      <c r="F642" s="496"/>
      <c r="G642" s="496"/>
      <c r="H642" s="496"/>
      <c r="I642" s="496"/>
      <c r="J642" s="496"/>
      <c r="K642" s="496"/>
      <c r="L642" s="496"/>
      <c r="M642" s="496"/>
      <c r="N642" s="496"/>
      <c r="O642" s="496"/>
      <c r="P642" s="496"/>
      <c r="Q642" s="496"/>
    </row>
    <row r="643" spans="6:17">
      <c r="F643" s="496"/>
      <c r="G643" s="496"/>
      <c r="H643" s="496"/>
      <c r="I643" s="496"/>
      <c r="J643" s="496"/>
      <c r="K643" s="496"/>
      <c r="L643" s="496"/>
      <c r="M643" s="496"/>
      <c r="N643" s="496"/>
      <c r="O643" s="496"/>
      <c r="P643" s="496"/>
      <c r="Q643" s="496"/>
    </row>
    <row r="644" spans="6:17">
      <c r="F644" s="496"/>
      <c r="G644" s="496"/>
      <c r="H644" s="496"/>
      <c r="I644" s="496"/>
      <c r="J644" s="496"/>
      <c r="K644" s="496"/>
      <c r="L644" s="496"/>
      <c r="M644" s="496"/>
      <c r="N644" s="496"/>
      <c r="O644" s="496"/>
      <c r="P644" s="496"/>
      <c r="Q644" s="496"/>
    </row>
    <row r="645" spans="6:17">
      <c r="F645" s="496"/>
      <c r="G645" s="496"/>
      <c r="H645" s="496"/>
      <c r="I645" s="496"/>
      <c r="J645" s="496"/>
      <c r="K645" s="496"/>
      <c r="L645" s="496"/>
      <c r="M645" s="496"/>
      <c r="N645" s="496"/>
      <c r="O645" s="496"/>
      <c r="P645" s="496"/>
      <c r="Q645" s="496"/>
    </row>
    <row r="646" spans="6:17">
      <c r="F646" s="496"/>
      <c r="G646" s="496"/>
      <c r="H646" s="496"/>
      <c r="I646" s="496"/>
      <c r="J646" s="496"/>
      <c r="K646" s="496"/>
      <c r="L646" s="496"/>
      <c r="M646" s="496"/>
      <c r="N646" s="496"/>
      <c r="O646" s="496"/>
      <c r="P646" s="496"/>
      <c r="Q646" s="496"/>
    </row>
    <row r="647" spans="6:17">
      <c r="F647" s="496"/>
      <c r="G647" s="496"/>
      <c r="H647" s="496"/>
      <c r="I647" s="496"/>
      <c r="J647" s="496"/>
      <c r="K647" s="496"/>
      <c r="L647" s="496"/>
      <c r="M647" s="496"/>
      <c r="N647" s="496"/>
      <c r="O647" s="496"/>
      <c r="P647" s="496"/>
      <c r="Q647" s="496"/>
    </row>
    <row r="648" spans="6:17">
      <c r="F648" s="496"/>
      <c r="G648" s="496"/>
      <c r="H648" s="496"/>
      <c r="I648" s="496"/>
      <c r="J648" s="496"/>
      <c r="K648" s="496"/>
      <c r="L648" s="496"/>
      <c r="M648" s="496"/>
      <c r="N648" s="496"/>
      <c r="O648" s="496"/>
      <c r="P648" s="496"/>
      <c r="Q648" s="496"/>
    </row>
    <row r="649" spans="6:17">
      <c r="F649" s="496"/>
      <c r="G649" s="496"/>
      <c r="H649" s="496"/>
      <c r="I649" s="496"/>
      <c r="J649" s="496"/>
      <c r="K649" s="496"/>
      <c r="L649" s="496"/>
      <c r="M649" s="496"/>
      <c r="N649" s="496"/>
      <c r="O649" s="496"/>
      <c r="P649" s="496"/>
      <c r="Q649" s="496"/>
    </row>
    <row r="650" spans="6:17">
      <c r="F650" s="496"/>
      <c r="G650" s="496"/>
      <c r="H650" s="496"/>
      <c r="I650" s="496"/>
      <c r="J650" s="496"/>
      <c r="K650" s="496"/>
      <c r="L650" s="496"/>
      <c r="M650" s="496"/>
      <c r="N650" s="496"/>
      <c r="O650" s="496"/>
      <c r="P650" s="496"/>
      <c r="Q650" s="496"/>
    </row>
    <row r="651" spans="6:17">
      <c r="F651" s="496"/>
      <c r="G651" s="496"/>
      <c r="H651" s="496"/>
      <c r="I651" s="496"/>
      <c r="J651" s="496"/>
      <c r="K651" s="496"/>
      <c r="L651" s="496"/>
      <c r="M651" s="496"/>
      <c r="N651" s="496"/>
      <c r="O651" s="496"/>
      <c r="P651" s="496"/>
      <c r="Q651" s="496"/>
    </row>
    <row r="652" spans="6:17">
      <c r="F652" s="496"/>
      <c r="G652" s="496"/>
      <c r="H652" s="496"/>
      <c r="I652" s="496"/>
      <c r="J652" s="496"/>
      <c r="K652" s="496"/>
      <c r="L652" s="496"/>
      <c r="M652" s="496"/>
      <c r="N652" s="496"/>
      <c r="O652" s="496"/>
      <c r="P652" s="496"/>
      <c r="Q652" s="496"/>
    </row>
    <row r="653" spans="6:17">
      <c r="F653" s="496"/>
      <c r="G653" s="496"/>
      <c r="H653" s="496"/>
      <c r="I653" s="496"/>
      <c r="J653" s="496"/>
      <c r="K653" s="496"/>
      <c r="L653" s="496"/>
      <c r="M653" s="496"/>
      <c r="N653" s="496"/>
      <c r="O653" s="496"/>
      <c r="P653" s="496"/>
      <c r="Q653" s="496"/>
    </row>
    <row r="654" spans="6:17">
      <c r="F654" s="496"/>
      <c r="G654" s="496"/>
      <c r="H654" s="496"/>
      <c r="I654" s="496"/>
      <c r="J654" s="496"/>
      <c r="K654" s="496"/>
      <c r="L654" s="496"/>
      <c r="M654" s="496"/>
      <c r="N654" s="496"/>
      <c r="O654" s="496"/>
      <c r="P654" s="496"/>
      <c r="Q654" s="496"/>
    </row>
    <row r="655" spans="6:17">
      <c r="F655" s="496"/>
      <c r="G655" s="496"/>
      <c r="H655" s="496"/>
      <c r="I655" s="496"/>
      <c r="J655" s="496"/>
      <c r="K655" s="496"/>
      <c r="L655" s="496"/>
      <c r="M655" s="496"/>
      <c r="N655" s="496"/>
      <c r="O655" s="496"/>
      <c r="P655" s="496"/>
      <c r="Q655" s="496"/>
    </row>
    <row r="656" spans="6:17">
      <c r="F656" s="496"/>
      <c r="G656" s="496"/>
      <c r="H656" s="496"/>
      <c r="I656" s="496"/>
      <c r="J656" s="496"/>
      <c r="K656" s="496"/>
      <c r="L656" s="496"/>
      <c r="M656" s="496"/>
      <c r="N656" s="496"/>
      <c r="O656" s="496"/>
      <c r="P656" s="496"/>
      <c r="Q656" s="496"/>
    </row>
    <row r="657" spans="6:17">
      <c r="F657" s="496"/>
      <c r="G657" s="496"/>
      <c r="H657" s="496"/>
      <c r="I657" s="496"/>
      <c r="J657" s="496"/>
      <c r="K657" s="496"/>
      <c r="L657" s="496"/>
      <c r="M657" s="496"/>
      <c r="N657" s="496"/>
      <c r="O657" s="496"/>
      <c r="P657" s="496"/>
      <c r="Q657" s="496"/>
    </row>
    <row r="658" spans="6:17">
      <c r="F658" s="496"/>
      <c r="G658" s="496"/>
      <c r="H658" s="496"/>
      <c r="I658" s="496"/>
      <c r="J658" s="496"/>
      <c r="K658" s="496"/>
      <c r="L658" s="496"/>
      <c r="M658" s="496"/>
      <c r="N658" s="496"/>
      <c r="O658" s="496"/>
      <c r="P658" s="496"/>
      <c r="Q658" s="496"/>
    </row>
    <row r="659" spans="6:17">
      <c r="F659" s="496"/>
      <c r="G659" s="496"/>
      <c r="H659" s="496"/>
      <c r="I659" s="496"/>
      <c r="J659" s="496"/>
      <c r="K659" s="496"/>
      <c r="L659" s="496"/>
      <c r="M659" s="496"/>
      <c r="N659" s="496"/>
      <c r="O659" s="496"/>
      <c r="P659" s="496"/>
      <c r="Q659" s="496"/>
    </row>
    <row r="660" spans="6:17">
      <c r="F660" s="496"/>
      <c r="G660" s="496"/>
      <c r="H660" s="496"/>
      <c r="I660" s="496"/>
      <c r="J660" s="496"/>
      <c r="K660" s="496"/>
      <c r="L660" s="496"/>
      <c r="M660" s="496"/>
      <c r="N660" s="496"/>
      <c r="O660" s="496"/>
      <c r="P660" s="496"/>
      <c r="Q660" s="496"/>
    </row>
    <row r="661" spans="6:17">
      <c r="F661" s="496"/>
      <c r="G661" s="496"/>
      <c r="H661" s="496"/>
      <c r="I661" s="496"/>
      <c r="J661" s="496"/>
      <c r="K661" s="496"/>
      <c r="L661" s="496"/>
      <c r="M661" s="496"/>
      <c r="N661" s="496"/>
      <c r="O661" s="496"/>
      <c r="P661" s="496"/>
      <c r="Q661" s="496"/>
    </row>
    <row r="662" spans="6:17">
      <c r="F662" s="496"/>
      <c r="G662" s="496"/>
      <c r="H662" s="496"/>
      <c r="I662" s="496"/>
      <c r="J662" s="496"/>
      <c r="K662" s="496"/>
      <c r="L662" s="496"/>
      <c r="M662" s="496"/>
      <c r="N662" s="496"/>
      <c r="O662" s="496"/>
      <c r="P662" s="496"/>
      <c r="Q662" s="496"/>
    </row>
    <row r="663" spans="6:17">
      <c r="F663" s="496"/>
      <c r="G663" s="496"/>
      <c r="H663" s="496"/>
      <c r="I663" s="496"/>
      <c r="J663" s="496"/>
      <c r="K663" s="496"/>
      <c r="L663" s="496"/>
      <c r="M663" s="496"/>
      <c r="N663" s="496"/>
      <c r="O663" s="496"/>
      <c r="P663" s="496"/>
      <c r="Q663" s="496"/>
    </row>
    <row r="664" spans="6:17">
      <c r="F664" s="496"/>
      <c r="G664" s="496"/>
      <c r="H664" s="496"/>
      <c r="I664" s="496"/>
      <c r="J664" s="496"/>
      <c r="K664" s="496"/>
      <c r="L664" s="496"/>
      <c r="M664" s="496"/>
      <c r="N664" s="496"/>
      <c r="O664" s="496"/>
      <c r="P664" s="496"/>
      <c r="Q664" s="496"/>
    </row>
    <row r="665" spans="6:17">
      <c r="F665" s="496"/>
      <c r="G665" s="496"/>
      <c r="H665" s="496"/>
      <c r="I665" s="496"/>
      <c r="J665" s="496"/>
      <c r="K665" s="496"/>
      <c r="L665" s="496"/>
      <c r="M665" s="496"/>
      <c r="N665" s="496"/>
      <c r="O665" s="496"/>
      <c r="P665" s="496"/>
      <c r="Q665" s="496"/>
    </row>
    <row r="666" spans="6:17">
      <c r="F666" s="496"/>
      <c r="G666" s="496"/>
      <c r="H666" s="496"/>
      <c r="I666" s="496"/>
      <c r="J666" s="496"/>
      <c r="K666" s="496"/>
      <c r="L666" s="496"/>
      <c r="M666" s="496"/>
      <c r="N666" s="496"/>
      <c r="O666" s="496"/>
      <c r="P666" s="496"/>
      <c r="Q666" s="496"/>
    </row>
    <row r="667" spans="6:17">
      <c r="F667" s="496"/>
      <c r="G667" s="496"/>
      <c r="H667" s="496"/>
      <c r="I667" s="496"/>
      <c r="J667" s="496"/>
      <c r="K667" s="496"/>
      <c r="L667" s="496"/>
      <c r="M667" s="496"/>
      <c r="N667" s="496"/>
      <c r="O667" s="496"/>
      <c r="P667" s="496"/>
      <c r="Q667" s="496"/>
    </row>
    <row r="668" spans="6:17">
      <c r="F668" s="496"/>
      <c r="G668" s="496"/>
      <c r="H668" s="496"/>
      <c r="I668" s="496"/>
      <c r="J668" s="496"/>
      <c r="K668" s="496"/>
      <c r="L668" s="496"/>
      <c r="M668" s="496"/>
      <c r="N668" s="496"/>
      <c r="O668" s="496"/>
      <c r="P668" s="496"/>
      <c r="Q668" s="496"/>
    </row>
    <row r="669" spans="6:17">
      <c r="F669" s="496"/>
      <c r="G669" s="496"/>
      <c r="H669" s="496"/>
      <c r="I669" s="496"/>
      <c r="J669" s="496"/>
      <c r="K669" s="496"/>
      <c r="L669" s="496"/>
      <c r="M669" s="496"/>
      <c r="N669" s="496"/>
      <c r="O669" s="496"/>
      <c r="P669" s="496"/>
      <c r="Q669" s="496"/>
    </row>
    <row r="670" spans="6:17">
      <c r="F670" s="496"/>
      <c r="G670" s="496"/>
      <c r="H670" s="496"/>
      <c r="I670" s="496"/>
      <c r="J670" s="496"/>
      <c r="K670" s="496"/>
      <c r="L670" s="496"/>
      <c r="M670" s="496"/>
      <c r="N670" s="496"/>
      <c r="O670" s="496"/>
      <c r="P670" s="496"/>
      <c r="Q670" s="496"/>
    </row>
    <row r="671" spans="6:17">
      <c r="F671" s="496"/>
      <c r="G671" s="496"/>
      <c r="H671" s="496"/>
      <c r="I671" s="496"/>
      <c r="J671" s="496"/>
      <c r="K671" s="496"/>
      <c r="L671" s="496"/>
      <c r="M671" s="496"/>
      <c r="N671" s="496"/>
      <c r="O671" s="496"/>
      <c r="P671" s="496"/>
      <c r="Q671" s="496"/>
    </row>
    <row r="672" spans="6:17">
      <c r="F672" s="496"/>
      <c r="G672" s="496"/>
      <c r="H672" s="496"/>
      <c r="I672" s="496"/>
      <c r="J672" s="496"/>
      <c r="K672" s="496"/>
      <c r="L672" s="496"/>
      <c r="M672" s="496"/>
      <c r="N672" s="496"/>
      <c r="O672" s="496"/>
      <c r="P672" s="496"/>
      <c r="Q672" s="496"/>
    </row>
    <row r="673" spans="6:17">
      <c r="F673" s="496"/>
      <c r="G673" s="496"/>
      <c r="H673" s="496"/>
      <c r="I673" s="496"/>
      <c r="J673" s="496"/>
      <c r="K673" s="496"/>
      <c r="L673" s="496"/>
      <c r="M673" s="496"/>
      <c r="N673" s="496"/>
      <c r="O673" s="496"/>
      <c r="P673" s="496"/>
      <c r="Q673" s="496"/>
    </row>
    <row r="674" spans="6:17">
      <c r="F674" s="496"/>
      <c r="G674" s="496"/>
      <c r="H674" s="496"/>
      <c r="I674" s="496"/>
      <c r="J674" s="496"/>
      <c r="K674" s="496"/>
      <c r="L674" s="496"/>
      <c r="M674" s="496"/>
      <c r="N674" s="496"/>
      <c r="O674" s="496"/>
      <c r="P674" s="496"/>
      <c r="Q674" s="496"/>
    </row>
    <row r="675" spans="6:17">
      <c r="F675" s="496"/>
      <c r="G675" s="496"/>
      <c r="H675" s="496"/>
      <c r="I675" s="496"/>
      <c r="J675" s="496"/>
      <c r="K675" s="496"/>
      <c r="L675" s="496"/>
      <c r="M675" s="496"/>
      <c r="N675" s="496"/>
      <c r="O675" s="496"/>
      <c r="P675" s="496"/>
      <c r="Q675" s="496"/>
    </row>
    <row r="676" spans="6:17">
      <c r="F676" s="496"/>
      <c r="G676" s="496"/>
      <c r="H676" s="496"/>
      <c r="I676" s="496"/>
      <c r="J676" s="496"/>
      <c r="K676" s="496"/>
      <c r="L676" s="496"/>
      <c r="M676" s="496"/>
      <c r="N676" s="496"/>
      <c r="O676" s="496"/>
      <c r="P676" s="496"/>
      <c r="Q676" s="496"/>
    </row>
    <row r="677" spans="6:17">
      <c r="F677" s="496"/>
      <c r="G677" s="496"/>
      <c r="H677" s="496"/>
      <c r="I677" s="496"/>
      <c r="J677" s="496"/>
      <c r="K677" s="496"/>
      <c r="L677" s="496"/>
      <c r="M677" s="496"/>
      <c r="N677" s="496"/>
      <c r="O677" s="496"/>
      <c r="P677" s="496"/>
      <c r="Q677" s="496"/>
    </row>
    <row r="678" spans="6:17">
      <c r="F678" s="496"/>
      <c r="G678" s="496"/>
      <c r="H678" s="496"/>
      <c r="I678" s="496"/>
      <c r="J678" s="496"/>
      <c r="K678" s="496"/>
      <c r="L678" s="496"/>
      <c r="M678" s="496"/>
      <c r="N678" s="496"/>
      <c r="O678" s="496"/>
      <c r="P678" s="496"/>
      <c r="Q678" s="496"/>
    </row>
    <row r="679" spans="6:17">
      <c r="F679" s="496"/>
      <c r="G679" s="496"/>
      <c r="H679" s="496"/>
      <c r="I679" s="496"/>
      <c r="J679" s="496"/>
      <c r="K679" s="496"/>
      <c r="L679" s="496"/>
      <c r="M679" s="496"/>
      <c r="N679" s="496"/>
      <c r="O679" s="496"/>
      <c r="P679" s="496"/>
      <c r="Q679" s="496"/>
    </row>
    <row r="680" spans="6:17">
      <c r="F680" s="496"/>
      <c r="G680" s="496"/>
      <c r="H680" s="496"/>
      <c r="I680" s="496"/>
      <c r="J680" s="496"/>
      <c r="K680" s="496"/>
      <c r="L680" s="496"/>
      <c r="M680" s="496"/>
      <c r="N680" s="496"/>
      <c r="O680" s="496"/>
      <c r="P680" s="496"/>
      <c r="Q680" s="496"/>
    </row>
    <row r="681" spans="6:17">
      <c r="F681" s="496"/>
      <c r="G681" s="496"/>
      <c r="H681" s="496"/>
      <c r="I681" s="496"/>
      <c r="J681" s="496"/>
      <c r="K681" s="496"/>
      <c r="L681" s="496"/>
      <c r="M681" s="496"/>
      <c r="N681" s="496"/>
      <c r="O681" s="496"/>
      <c r="P681" s="496"/>
      <c r="Q681" s="496"/>
    </row>
    <row r="682" spans="6:17">
      <c r="F682" s="496"/>
      <c r="G682" s="496"/>
      <c r="H682" s="496"/>
      <c r="I682" s="496"/>
      <c r="J682" s="496"/>
      <c r="K682" s="496"/>
      <c r="L682" s="496"/>
      <c r="M682" s="496"/>
      <c r="N682" s="496"/>
      <c r="O682" s="496"/>
      <c r="P682" s="496"/>
      <c r="Q682" s="496"/>
    </row>
    <row r="683" spans="6:17">
      <c r="F683" s="496"/>
      <c r="G683" s="496"/>
      <c r="H683" s="496"/>
      <c r="I683" s="496"/>
      <c r="J683" s="496"/>
      <c r="K683" s="496"/>
      <c r="L683" s="496"/>
      <c r="M683" s="496"/>
      <c r="N683" s="496"/>
      <c r="O683" s="496"/>
      <c r="P683" s="496"/>
      <c r="Q683" s="496"/>
    </row>
    <row r="684" spans="6:17">
      <c r="F684" s="496"/>
      <c r="G684" s="496"/>
      <c r="H684" s="496"/>
      <c r="I684" s="496"/>
      <c r="J684" s="496"/>
      <c r="K684" s="496"/>
      <c r="L684" s="496"/>
      <c r="M684" s="496"/>
      <c r="N684" s="496"/>
      <c r="O684" s="496"/>
      <c r="P684" s="496"/>
      <c r="Q684" s="496"/>
    </row>
    <row r="685" spans="6:17">
      <c r="F685" s="496"/>
      <c r="G685" s="496"/>
      <c r="H685" s="496"/>
      <c r="I685" s="496"/>
      <c r="J685" s="496"/>
      <c r="K685" s="496"/>
      <c r="L685" s="496"/>
      <c r="M685" s="496"/>
      <c r="N685" s="496"/>
      <c r="O685" s="496"/>
      <c r="P685" s="496"/>
      <c r="Q685" s="496"/>
    </row>
    <row r="686" spans="6:17">
      <c r="F686" s="496"/>
      <c r="G686" s="496"/>
      <c r="H686" s="496"/>
      <c r="I686" s="496"/>
      <c r="J686" s="496"/>
      <c r="K686" s="496"/>
      <c r="L686" s="496"/>
      <c r="M686" s="496"/>
      <c r="N686" s="496"/>
      <c r="O686" s="496"/>
      <c r="P686" s="496"/>
      <c r="Q686" s="496"/>
    </row>
    <row r="687" spans="6:17">
      <c r="F687" s="496"/>
      <c r="G687" s="496"/>
      <c r="H687" s="496"/>
      <c r="I687" s="496"/>
      <c r="J687" s="496"/>
      <c r="K687" s="496"/>
      <c r="L687" s="496"/>
      <c r="M687" s="496"/>
      <c r="N687" s="496"/>
      <c r="O687" s="496"/>
      <c r="P687" s="496"/>
      <c r="Q687" s="496"/>
    </row>
    <row r="688" spans="6:17">
      <c r="F688" s="496"/>
      <c r="G688" s="496"/>
      <c r="H688" s="496"/>
      <c r="I688" s="496"/>
      <c r="J688" s="496"/>
      <c r="K688" s="496"/>
      <c r="L688" s="496"/>
      <c r="M688" s="496"/>
      <c r="N688" s="496"/>
      <c r="O688" s="496"/>
      <c r="P688" s="496"/>
      <c r="Q688" s="496"/>
    </row>
    <row r="689" spans="6:17">
      <c r="F689" s="496"/>
      <c r="G689" s="496"/>
      <c r="H689" s="496"/>
      <c r="I689" s="496"/>
      <c r="J689" s="496"/>
      <c r="K689" s="496"/>
      <c r="L689" s="496"/>
      <c r="M689" s="496"/>
      <c r="N689" s="496"/>
      <c r="O689" s="496"/>
      <c r="P689" s="496"/>
      <c r="Q689" s="496"/>
    </row>
    <row r="690" spans="6:17">
      <c r="F690" s="496"/>
      <c r="G690" s="496"/>
      <c r="H690" s="496"/>
      <c r="I690" s="496"/>
      <c r="J690" s="496"/>
      <c r="K690" s="496"/>
      <c r="L690" s="496"/>
      <c r="M690" s="496"/>
      <c r="N690" s="496"/>
      <c r="O690" s="496"/>
      <c r="P690" s="496"/>
      <c r="Q690" s="496"/>
    </row>
    <row r="691" spans="6:17">
      <c r="F691" s="496"/>
      <c r="G691" s="496"/>
      <c r="H691" s="496"/>
      <c r="I691" s="496"/>
      <c r="J691" s="496"/>
      <c r="K691" s="496"/>
      <c r="L691" s="496"/>
      <c r="M691" s="496"/>
      <c r="N691" s="496"/>
      <c r="O691" s="496"/>
      <c r="P691" s="496"/>
      <c r="Q691" s="496"/>
    </row>
    <row r="692" spans="6:17">
      <c r="F692" s="496"/>
      <c r="G692" s="496"/>
      <c r="H692" s="496"/>
      <c r="I692" s="496"/>
      <c r="J692" s="496"/>
      <c r="K692" s="496"/>
      <c r="L692" s="496"/>
      <c r="M692" s="496"/>
      <c r="N692" s="496"/>
      <c r="O692" s="496"/>
      <c r="P692" s="496"/>
      <c r="Q692" s="496"/>
    </row>
    <row r="693" spans="6:17">
      <c r="F693" s="496"/>
      <c r="G693" s="496"/>
      <c r="H693" s="496"/>
      <c r="I693" s="496"/>
      <c r="J693" s="496"/>
      <c r="K693" s="496"/>
      <c r="L693" s="496"/>
      <c r="M693" s="496"/>
      <c r="N693" s="496"/>
      <c r="O693" s="496"/>
      <c r="P693" s="496"/>
      <c r="Q693" s="496"/>
    </row>
    <row r="694" spans="6:17">
      <c r="F694" s="496"/>
      <c r="G694" s="496"/>
      <c r="H694" s="496"/>
      <c r="I694" s="496"/>
      <c r="J694" s="496"/>
      <c r="K694" s="496"/>
      <c r="L694" s="496"/>
      <c r="M694" s="496"/>
      <c r="N694" s="496"/>
      <c r="O694" s="496"/>
      <c r="P694" s="496"/>
      <c r="Q694" s="496"/>
    </row>
    <row r="695" spans="6:17">
      <c r="F695" s="496"/>
      <c r="G695" s="496"/>
      <c r="H695" s="496"/>
      <c r="I695" s="496"/>
      <c r="J695" s="496"/>
      <c r="K695" s="496"/>
      <c r="L695" s="496"/>
      <c r="M695" s="496"/>
      <c r="N695" s="496"/>
      <c r="O695" s="496"/>
      <c r="P695" s="496"/>
      <c r="Q695" s="496"/>
    </row>
    <row r="696" spans="6:17">
      <c r="F696" s="496"/>
      <c r="G696" s="496"/>
      <c r="H696" s="496"/>
      <c r="I696" s="496"/>
      <c r="J696" s="496"/>
      <c r="K696" s="496"/>
      <c r="L696" s="496"/>
      <c r="M696" s="496"/>
      <c r="N696" s="496"/>
      <c r="O696" s="496"/>
      <c r="P696" s="496"/>
      <c r="Q696" s="496"/>
    </row>
    <row r="697" spans="6:17">
      <c r="F697" s="496"/>
      <c r="G697" s="496"/>
      <c r="H697" s="496"/>
      <c r="I697" s="496"/>
      <c r="J697" s="496"/>
      <c r="K697" s="496"/>
      <c r="L697" s="496"/>
      <c r="M697" s="496"/>
      <c r="N697" s="496"/>
      <c r="O697" s="496"/>
      <c r="P697" s="496"/>
      <c r="Q697" s="496"/>
    </row>
    <row r="698" spans="6:17">
      <c r="F698" s="496"/>
      <c r="G698" s="496"/>
      <c r="H698" s="496"/>
      <c r="I698" s="496"/>
      <c r="J698" s="496"/>
      <c r="K698" s="496"/>
      <c r="L698" s="496"/>
      <c r="M698" s="496"/>
      <c r="N698" s="496"/>
      <c r="O698" s="496"/>
      <c r="P698" s="496"/>
      <c r="Q698" s="496"/>
    </row>
    <row r="699" spans="6:17">
      <c r="F699" s="496"/>
      <c r="G699" s="496"/>
      <c r="H699" s="496"/>
      <c r="I699" s="496"/>
      <c r="J699" s="496"/>
      <c r="K699" s="496"/>
      <c r="L699" s="496"/>
      <c r="M699" s="496"/>
      <c r="N699" s="496"/>
      <c r="O699" s="496"/>
      <c r="P699" s="496"/>
      <c r="Q699" s="496"/>
    </row>
    <row r="700" spans="6:17">
      <c r="F700" s="496"/>
      <c r="G700" s="496"/>
      <c r="H700" s="496"/>
      <c r="I700" s="496"/>
      <c r="J700" s="496"/>
      <c r="K700" s="496"/>
      <c r="L700" s="496"/>
      <c r="M700" s="496"/>
      <c r="N700" s="496"/>
      <c r="O700" s="496"/>
      <c r="P700" s="496"/>
      <c r="Q700" s="496"/>
    </row>
    <row r="701" spans="6:17">
      <c r="F701" s="496"/>
      <c r="G701" s="496"/>
      <c r="H701" s="496"/>
      <c r="I701" s="496"/>
      <c r="J701" s="496"/>
      <c r="K701" s="496"/>
      <c r="L701" s="496"/>
      <c r="M701" s="496"/>
      <c r="N701" s="496"/>
      <c r="O701" s="496"/>
      <c r="P701" s="496"/>
      <c r="Q701" s="496"/>
    </row>
    <row r="702" spans="6:17">
      <c r="F702" s="496"/>
      <c r="G702" s="496"/>
      <c r="H702" s="496"/>
      <c r="I702" s="496"/>
      <c r="J702" s="496"/>
      <c r="K702" s="496"/>
      <c r="L702" s="496"/>
      <c r="M702" s="496"/>
      <c r="N702" s="496"/>
      <c r="O702" s="496"/>
      <c r="P702" s="496"/>
      <c r="Q702" s="496"/>
    </row>
    <row r="703" spans="6:17">
      <c r="F703" s="496"/>
      <c r="G703" s="496"/>
      <c r="H703" s="496"/>
      <c r="I703" s="496"/>
      <c r="J703" s="496"/>
      <c r="K703" s="496"/>
      <c r="L703" s="496"/>
      <c r="M703" s="496"/>
      <c r="N703" s="496"/>
      <c r="O703" s="496"/>
      <c r="P703" s="496"/>
      <c r="Q703" s="496"/>
    </row>
    <row r="704" spans="6:17">
      <c r="F704" s="496"/>
      <c r="G704" s="496"/>
      <c r="H704" s="496"/>
      <c r="I704" s="496"/>
      <c r="J704" s="496"/>
      <c r="K704" s="496"/>
      <c r="L704" s="496"/>
      <c r="M704" s="496"/>
      <c r="N704" s="496"/>
      <c r="O704" s="496"/>
      <c r="P704" s="496"/>
      <c r="Q704" s="496"/>
    </row>
    <row r="705" spans="6:17">
      <c r="F705" s="496"/>
      <c r="G705" s="496"/>
      <c r="H705" s="496"/>
      <c r="I705" s="496"/>
      <c r="J705" s="496"/>
      <c r="K705" s="496"/>
      <c r="L705" s="496"/>
      <c r="M705" s="496"/>
      <c r="N705" s="496"/>
      <c r="O705" s="496"/>
      <c r="P705" s="496"/>
      <c r="Q705" s="496"/>
    </row>
    <row r="706" spans="6:17">
      <c r="F706" s="496"/>
      <c r="G706" s="496"/>
      <c r="H706" s="496"/>
      <c r="I706" s="496"/>
      <c r="J706" s="496"/>
      <c r="K706" s="496"/>
      <c r="L706" s="496"/>
      <c r="M706" s="496"/>
      <c r="N706" s="496"/>
      <c r="O706" s="496"/>
      <c r="P706" s="496"/>
      <c r="Q706" s="496"/>
    </row>
    <row r="707" spans="6:17">
      <c r="F707" s="496"/>
      <c r="G707" s="496"/>
      <c r="H707" s="496"/>
      <c r="I707" s="496"/>
      <c r="J707" s="496"/>
      <c r="K707" s="496"/>
      <c r="L707" s="496"/>
      <c r="M707" s="496"/>
      <c r="N707" s="496"/>
      <c r="O707" s="496"/>
      <c r="P707" s="496"/>
      <c r="Q707" s="496"/>
    </row>
    <row r="708" spans="6:17">
      <c r="F708" s="496"/>
      <c r="G708" s="496"/>
      <c r="H708" s="496"/>
      <c r="I708" s="496"/>
      <c r="J708" s="496"/>
      <c r="K708" s="496"/>
      <c r="L708" s="496"/>
      <c r="M708" s="496"/>
      <c r="N708" s="496"/>
      <c r="O708" s="496"/>
      <c r="P708" s="496"/>
      <c r="Q708" s="496"/>
    </row>
    <row r="709" spans="6:17">
      <c r="F709" s="496"/>
      <c r="G709" s="496"/>
      <c r="H709" s="496"/>
      <c r="I709" s="496"/>
      <c r="J709" s="496"/>
      <c r="K709" s="496"/>
      <c r="L709" s="496"/>
      <c r="M709" s="496"/>
      <c r="N709" s="496"/>
      <c r="O709" s="496"/>
      <c r="P709" s="496"/>
      <c r="Q709" s="496"/>
    </row>
    <row r="710" spans="6:17">
      <c r="F710" s="496"/>
      <c r="G710" s="496"/>
      <c r="H710" s="496"/>
      <c r="I710" s="496"/>
      <c r="J710" s="496"/>
      <c r="K710" s="496"/>
      <c r="L710" s="496"/>
      <c r="M710" s="496"/>
      <c r="N710" s="496"/>
      <c r="O710" s="496"/>
      <c r="P710" s="496"/>
      <c r="Q710" s="496"/>
    </row>
    <row r="711" spans="6:17">
      <c r="F711" s="496"/>
      <c r="G711" s="496"/>
      <c r="H711" s="496"/>
      <c r="I711" s="496"/>
      <c r="J711" s="496"/>
      <c r="K711" s="496"/>
      <c r="L711" s="496"/>
      <c r="M711" s="496"/>
      <c r="N711" s="496"/>
      <c r="O711" s="496"/>
      <c r="P711" s="496"/>
      <c r="Q711" s="496"/>
    </row>
    <row r="712" spans="6:17">
      <c r="F712" s="496"/>
      <c r="G712" s="496"/>
      <c r="H712" s="496"/>
      <c r="I712" s="496"/>
      <c r="J712" s="496"/>
      <c r="K712" s="496"/>
      <c r="L712" s="496"/>
      <c r="M712" s="496"/>
      <c r="N712" s="496"/>
      <c r="O712" s="496"/>
      <c r="P712" s="496"/>
      <c r="Q712" s="496"/>
    </row>
    <row r="713" spans="6:17">
      <c r="F713" s="496"/>
      <c r="G713" s="496"/>
      <c r="H713" s="496"/>
      <c r="I713" s="496"/>
      <c r="J713" s="496"/>
      <c r="K713" s="496"/>
      <c r="L713" s="496"/>
      <c r="M713" s="496"/>
      <c r="N713" s="496"/>
      <c r="O713" s="496"/>
      <c r="P713" s="496"/>
      <c r="Q713" s="496"/>
    </row>
    <row r="714" spans="6:17">
      <c r="F714" s="496"/>
      <c r="G714" s="496"/>
      <c r="H714" s="496"/>
      <c r="I714" s="496"/>
      <c r="J714" s="496"/>
      <c r="K714" s="496"/>
      <c r="L714" s="496"/>
      <c r="M714" s="496"/>
      <c r="N714" s="496"/>
      <c r="O714" s="496"/>
      <c r="P714" s="496"/>
      <c r="Q714" s="496"/>
    </row>
    <row r="715" spans="6:17">
      <c r="F715" s="496"/>
      <c r="G715" s="496"/>
      <c r="H715" s="496"/>
      <c r="I715" s="496"/>
      <c r="J715" s="496"/>
      <c r="K715" s="496"/>
      <c r="L715" s="496"/>
      <c r="M715" s="496"/>
      <c r="N715" s="496"/>
      <c r="O715" s="496"/>
      <c r="P715" s="496"/>
      <c r="Q715" s="496"/>
    </row>
    <row r="716" spans="6:17">
      <c r="F716" s="496"/>
      <c r="G716" s="496"/>
      <c r="H716" s="496"/>
      <c r="I716" s="496"/>
      <c r="J716" s="496"/>
      <c r="K716" s="496"/>
      <c r="L716" s="496"/>
      <c r="M716" s="496"/>
      <c r="N716" s="496"/>
      <c r="O716" s="496"/>
      <c r="P716" s="496"/>
      <c r="Q716" s="496"/>
    </row>
    <row r="717" spans="6:17">
      <c r="F717" s="496"/>
      <c r="G717" s="496"/>
      <c r="H717" s="496"/>
      <c r="I717" s="496"/>
      <c r="J717" s="496"/>
      <c r="K717" s="496"/>
      <c r="L717" s="496"/>
      <c r="M717" s="496"/>
      <c r="N717" s="496"/>
      <c r="O717" s="496"/>
      <c r="P717" s="496"/>
      <c r="Q717" s="496"/>
    </row>
    <row r="718" spans="6:17">
      <c r="F718" s="496"/>
      <c r="G718" s="496"/>
      <c r="H718" s="496"/>
      <c r="I718" s="496"/>
      <c r="J718" s="496"/>
      <c r="K718" s="496"/>
      <c r="L718" s="496"/>
      <c r="M718" s="496"/>
      <c r="N718" s="496"/>
      <c r="O718" s="496"/>
      <c r="P718" s="496"/>
      <c r="Q718" s="496"/>
    </row>
    <row r="719" spans="6:17">
      <c r="F719" s="496"/>
      <c r="G719" s="496"/>
      <c r="H719" s="496"/>
      <c r="I719" s="496"/>
      <c r="J719" s="496"/>
      <c r="K719" s="496"/>
      <c r="L719" s="496"/>
      <c r="M719" s="496"/>
      <c r="N719" s="496"/>
      <c r="O719" s="496"/>
      <c r="P719" s="496"/>
      <c r="Q719" s="496"/>
    </row>
    <row r="720" spans="6:17">
      <c r="F720" s="496"/>
      <c r="G720" s="496"/>
      <c r="H720" s="496"/>
      <c r="I720" s="496"/>
      <c r="J720" s="496"/>
      <c r="K720" s="496"/>
      <c r="L720" s="496"/>
      <c r="M720" s="496"/>
      <c r="N720" s="496"/>
      <c r="O720" s="496"/>
      <c r="P720" s="496"/>
      <c r="Q720" s="496"/>
    </row>
    <row r="721" spans="6:17">
      <c r="F721" s="496"/>
      <c r="G721" s="496"/>
      <c r="H721" s="496"/>
      <c r="I721" s="496"/>
      <c r="J721" s="496"/>
      <c r="K721" s="496"/>
      <c r="L721" s="496"/>
      <c r="M721" s="496"/>
      <c r="N721" s="496"/>
      <c r="O721" s="496"/>
      <c r="P721" s="496"/>
      <c r="Q721" s="496"/>
    </row>
    <row r="722" spans="6:17">
      <c r="F722" s="496"/>
      <c r="G722" s="496"/>
      <c r="H722" s="496"/>
      <c r="I722" s="496"/>
      <c r="J722" s="496"/>
      <c r="K722" s="496"/>
      <c r="L722" s="496"/>
      <c r="M722" s="496"/>
      <c r="N722" s="496"/>
      <c r="O722" s="496"/>
      <c r="P722" s="496"/>
      <c r="Q722" s="496"/>
    </row>
    <row r="723" spans="6:17">
      <c r="F723" s="496"/>
      <c r="G723" s="496"/>
      <c r="H723" s="496"/>
      <c r="I723" s="496"/>
      <c r="J723" s="496"/>
      <c r="K723" s="496"/>
      <c r="L723" s="496"/>
      <c r="M723" s="496"/>
      <c r="N723" s="496"/>
      <c r="O723" s="496"/>
      <c r="P723" s="496"/>
      <c r="Q723" s="496"/>
    </row>
    <row r="724" spans="6:17">
      <c r="F724" s="496"/>
      <c r="G724" s="496"/>
      <c r="H724" s="496"/>
      <c r="I724" s="496"/>
      <c r="J724" s="496"/>
      <c r="K724" s="496"/>
      <c r="L724" s="496"/>
      <c r="M724" s="496"/>
      <c r="N724" s="496"/>
      <c r="O724" s="496"/>
      <c r="P724" s="496"/>
      <c r="Q724" s="496"/>
    </row>
    <row r="725" spans="6:17">
      <c r="F725" s="496"/>
      <c r="G725" s="496"/>
      <c r="H725" s="496"/>
      <c r="I725" s="496"/>
      <c r="J725" s="496"/>
      <c r="K725" s="496"/>
      <c r="L725" s="496"/>
      <c r="M725" s="496"/>
      <c r="N725" s="496"/>
      <c r="O725" s="496"/>
      <c r="P725" s="496"/>
      <c r="Q725" s="496"/>
    </row>
    <row r="726" spans="6:17">
      <c r="F726" s="496"/>
      <c r="G726" s="496"/>
      <c r="H726" s="496"/>
      <c r="I726" s="496"/>
      <c r="J726" s="496"/>
      <c r="K726" s="496"/>
      <c r="L726" s="496"/>
      <c r="M726" s="496"/>
      <c r="N726" s="496"/>
      <c r="O726" s="496"/>
      <c r="P726" s="496"/>
      <c r="Q726" s="496"/>
    </row>
    <row r="727" spans="6:17">
      <c r="F727" s="496"/>
      <c r="G727" s="496"/>
      <c r="H727" s="496"/>
      <c r="I727" s="496"/>
      <c r="J727" s="496"/>
      <c r="K727" s="496"/>
      <c r="L727" s="496"/>
      <c r="M727" s="496"/>
      <c r="N727" s="496"/>
      <c r="O727" s="496"/>
      <c r="P727" s="496"/>
      <c r="Q727" s="496"/>
    </row>
    <row r="728" spans="6:17">
      <c r="F728" s="496"/>
      <c r="G728" s="496"/>
      <c r="H728" s="496"/>
      <c r="I728" s="496"/>
      <c r="J728" s="496"/>
      <c r="K728" s="496"/>
      <c r="L728" s="496"/>
      <c r="M728" s="496"/>
      <c r="N728" s="496"/>
      <c r="O728" s="496"/>
      <c r="P728" s="496"/>
      <c r="Q728" s="496"/>
    </row>
    <row r="729" spans="6:17">
      <c r="F729" s="496"/>
      <c r="G729" s="496"/>
      <c r="H729" s="496"/>
      <c r="I729" s="496"/>
      <c r="J729" s="496"/>
      <c r="K729" s="496"/>
      <c r="L729" s="496"/>
      <c r="M729" s="496"/>
      <c r="N729" s="496"/>
      <c r="O729" s="496"/>
      <c r="P729" s="496"/>
      <c r="Q729" s="496"/>
    </row>
    <row r="730" spans="6:17">
      <c r="F730" s="496"/>
      <c r="G730" s="496"/>
      <c r="H730" s="496"/>
      <c r="I730" s="496"/>
      <c r="J730" s="496"/>
      <c r="K730" s="496"/>
      <c r="L730" s="496"/>
      <c r="M730" s="496"/>
      <c r="N730" s="496"/>
      <c r="O730" s="496"/>
      <c r="P730" s="496"/>
      <c r="Q730" s="496"/>
    </row>
    <row r="731" spans="6:17">
      <c r="F731" s="496"/>
      <c r="G731" s="496"/>
      <c r="H731" s="496"/>
      <c r="I731" s="496"/>
      <c r="J731" s="496"/>
      <c r="K731" s="496"/>
      <c r="L731" s="496"/>
      <c r="M731" s="496"/>
      <c r="N731" s="496"/>
      <c r="O731" s="496"/>
      <c r="P731" s="496"/>
      <c r="Q731" s="496"/>
    </row>
    <row r="732" spans="6:17">
      <c r="F732" s="496"/>
      <c r="G732" s="496"/>
      <c r="H732" s="496"/>
      <c r="I732" s="496"/>
      <c r="J732" s="496"/>
      <c r="K732" s="496"/>
      <c r="L732" s="496"/>
      <c r="M732" s="496"/>
      <c r="N732" s="496"/>
      <c r="O732" s="496"/>
      <c r="P732" s="496"/>
      <c r="Q732" s="496"/>
    </row>
    <row r="733" spans="6:17">
      <c r="F733" s="496"/>
      <c r="G733" s="496"/>
      <c r="H733" s="496"/>
      <c r="I733" s="496"/>
      <c r="J733" s="496"/>
      <c r="K733" s="496"/>
      <c r="L733" s="496"/>
      <c r="M733" s="496"/>
      <c r="N733" s="496"/>
      <c r="O733" s="496"/>
      <c r="P733" s="496"/>
      <c r="Q733" s="496"/>
    </row>
    <row r="734" spans="6:17">
      <c r="F734" s="496"/>
      <c r="G734" s="496"/>
      <c r="H734" s="496"/>
      <c r="I734" s="496"/>
      <c r="J734" s="496"/>
      <c r="K734" s="496"/>
      <c r="L734" s="496"/>
      <c r="M734" s="496"/>
      <c r="N734" s="496"/>
      <c r="O734" s="496"/>
      <c r="P734" s="496"/>
      <c r="Q734" s="496"/>
    </row>
    <row r="735" spans="6:17">
      <c r="F735" s="496"/>
      <c r="G735" s="496"/>
      <c r="H735" s="496"/>
      <c r="I735" s="496"/>
      <c r="J735" s="496"/>
      <c r="K735" s="496"/>
      <c r="L735" s="496"/>
      <c r="M735" s="496"/>
      <c r="N735" s="496"/>
      <c r="O735" s="496"/>
      <c r="P735" s="496"/>
      <c r="Q735" s="496"/>
    </row>
    <row r="736" spans="6:17">
      <c r="F736" s="496"/>
      <c r="G736" s="496"/>
      <c r="H736" s="496"/>
      <c r="I736" s="496"/>
      <c r="J736" s="496"/>
      <c r="K736" s="496"/>
      <c r="L736" s="496"/>
      <c r="M736" s="496"/>
      <c r="N736" s="496"/>
      <c r="O736" s="496"/>
      <c r="P736" s="496"/>
      <c r="Q736" s="496"/>
    </row>
    <row r="737" spans="6:17">
      <c r="F737" s="496"/>
      <c r="G737" s="496"/>
      <c r="H737" s="496"/>
      <c r="I737" s="496"/>
      <c r="J737" s="496"/>
      <c r="K737" s="496"/>
      <c r="L737" s="496"/>
      <c r="M737" s="496"/>
      <c r="N737" s="496"/>
      <c r="O737" s="496"/>
      <c r="P737" s="496"/>
      <c r="Q737" s="496"/>
    </row>
    <row r="738" spans="6:17">
      <c r="F738" s="496"/>
      <c r="G738" s="496"/>
      <c r="H738" s="496"/>
      <c r="I738" s="496"/>
      <c r="J738" s="496"/>
      <c r="K738" s="496"/>
      <c r="L738" s="496"/>
      <c r="M738" s="496"/>
      <c r="N738" s="496"/>
      <c r="O738" s="496"/>
      <c r="P738" s="496"/>
      <c r="Q738" s="496"/>
    </row>
    <row r="739" spans="6:17">
      <c r="F739" s="496"/>
      <c r="G739" s="496"/>
      <c r="H739" s="496"/>
      <c r="I739" s="496"/>
      <c r="J739" s="496"/>
      <c r="K739" s="496"/>
      <c r="L739" s="496"/>
      <c r="M739" s="496"/>
      <c r="N739" s="496"/>
      <c r="O739" s="496"/>
      <c r="P739" s="496"/>
      <c r="Q739" s="496"/>
    </row>
    <row r="740" spans="6:17">
      <c r="F740" s="496"/>
      <c r="G740" s="496"/>
      <c r="H740" s="496"/>
      <c r="I740" s="496"/>
      <c r="J740" s="496"/>
      <c r="K740" s="496"/>
      <c r="L740" s="496"/>
      <c r="M740" s="496"/>
      <c r="N740" s="496"/>
      <c r="O740" s="496"/>
      <c r="P740" s="496"/>
      <c r="Q740" s="496"/>
    </row>
    <row r="741" spans="6:17">
      <c r="F741" s="496"/>
      <c r="G741" s="496"/>
      <c r="H741" s="496"/>
      <c r="I741" s="496"/>
      <c r="J741" s="496"/>
      <c r="K741" s="496"/>
      <c r="L741" s="496"/>
      <c r="M741" s="496"/>
      <c r="N741" s="496"/>
      <c r="O741" s="496"/>
      <c r="P741" s="496"/>
      <c r="Q741" s="496"/>
    </row>
    <row r="742" spans="6:17">
      <c r="F742" s="496"/>
      <c r="G742" s="496"/>
      <c r="H742" s="496"/>
      <c r="I742" s="496"/>
      <c r="J742" s="496"/>
      <c r="K742" s="496"/>
      <c r="L742" s="496"/>
      <c r="M742" s="496"/>
      <c r="N742" s="496"/>
      <c r="O742" s="496"/>
      <c r="P742" s="496"/>
      <c r="Q742" s="496"/>
    </row>
    <row r="743" spans="6:17">
      <c r="F743" s="496"/>
      <c r="G743" s="496"/>
      <c r="H743" s="496"/>
      <c r="I743" s="496"/>
      <c r="J743" s="496"/>
      <c r="K743" s="496"/>
      <c r="L743" s="496"/>
      <c r="M743" s="496"/>
      <c r="N743" s="496"/>
      <c r="O743" s="496"/>
      <c r="P743" s="496"/>
      <c r="Q743" s="496"/>
    </row>
    <row r="744" spans="6:17">
      <c r="F744" s="496"/>
      <c r="G744" s="496"/>
      <c r="H744" s="496"/>
      <c r="I744" s="496"/>
      <c r="J744" s="496"/>
      <c r="K744" s="496"/>
      <c r="L744" s="496"/>
      <c r="M744" s="496"/>
      <c r="N744" s="496"/>
      <c r="O744" s="496"/>
      <c r="P744" s="496"/>
      <c r="Q744" s="496"/>
    </row>
    <row r="745" spans="6:17">
      <c r="F745" s="496"/>
      <c r="G745" s="496"/>
      <c r="H745" s="496"/>
      <c r="I745" s="496"/>
      <c r="J745" s="496"/>
      <c r="K745" s="496"/>
      <c r="L745" s="496"/>
      <c r="M745" s="496"/>
      <c r="N745" s="496"/>
      <c r="O745" s="496"/>
      <c r="P745" s="496"/>
      <c r="Q745" s="496"/>
    </row>
    <row r="746" spans="6:17">
      <c r="F746" s="496"/>
      <c r="G746" s="496"/>
      <c r="H746" s="496"/>
      <c r="I746" s="496"/>
      <c r="J746" s="496"/>
      <c r="K746" s="496"/>
      <c r="L746" s="496"/>
      <c r="M746" s="496"/>
      <c r="N746" s="496"/>
      <c r="O746" s="496"/>
      <c r="P746" s="496"/>
      <c r="Q746" s="496"/>
    </row>
    <row r="747" spans="6:17">
      <c r="F747" s="496"/>
      <c r="G747" s="496"/>
      <c r="H747" s="496"/>
      <c r="I747" s="496"/>
      <c r="J747" s="496"/>
      <c r="K747" s="496"/>
      <c r="L747" s="496"/>
      <c r="M747" s="496"/>
      <c r="N747" s="496"/>
      <c r="O747" s="496"/>
      <c r="P747" s="496"/>
      <c r="Q747" s="496"/>
    </row>
    <row r="748" spans="6:17">
      <c r="F748" s="496"/>
      <c r="G748" s="496"/>
      <c r="H748" s="496"/>
      <c r="I748" s="496"/>
      <c r="J748" s="496"/>
      <c r="K748" s="496"/>
      <c r="L748" s="496"/>
      <c r="M748" s="496"/>
      <c r="N748" s="496"/>
      <c r="O748" s="496"/>
      <c r="P748" s="496"/>
      <c r="Q748" s="496"/>
    </row>
    <row r="749" spans="6:17">
      <c r="F749" s="496"/>
      <c r="G749" s="496"/>
      <c r="H749" s="496"/>
      <c r="I749" s="496"/>
      <c r="J749" s="496"/>
      <c r="K749" s="496"/>
      <c r="L749" s="496"/>
      <c r="M749" s="496"/>
      <c r="N749" s="496"/>
      <c r="O749" s="496"/>
      <c r="P749" s="496"/>
      <c r="Q749" s="496"/>
    </row>
    <row r="750" spans="6:17">
      <c r="F750" s="496"/>
      <c r="G750" s="496"/>
      <c r="H750" s="496"/>
      <c r="I750" s="496"/>
      <c r="J750" s="496"/>
      <c r="K750" s="496"/>
      <c r="L750" s="496"/>
      <c r="M750" s="496"/>
      <c r="N750" s="496"/>
      <c r="O750" s="496"/>
      <c r="P750" s="496"/>
      <c r="Q750" s="496"/>
    </row>
    <row r="751" spans="6:17">
      <c r="F751" s="496"/>
      <c r="G751" s="496"/>
      <c r="H751" s="496"/>
      <c r="I751" s="496"/>
      <c r="J751" s="496"/>
      <c r="K751" s="496"/>
      <c r="L751" s="496"/>
      <c r="M751" s="496"/>
      <c r="N751" s="496"/>
      <c r="O751" s="496"/>
      <c r="P751" s="496"/>
      <c r="Q751" s="496"/>
    </row>
    <row r="752" spans="6:17">
      <c r="F752" s="496"/>
      <c r="G752" s="496"/>
      <c r="H752" s="496"/>
      <c r="I752" s="496"/>
      <c r="J752" s="496"/>
      <c r="K752" s="496"/>
      <c r="L752" s="496"/>
      <c r="M752" s="496"/>
      <c r="N752" s="496"/>
      <c r="O752" s="496"/>
      <c r="P752" s="496"/>
      <c r="Q752" s="496"/>
    </row>
    <row r="753" spans="6:17">
      <c r="F753" s="496"/>
      <c r="G753" s="496"/>
      <c r="H753" s="496"/>
      <c r="I753" s="496"/>
      <c r="J753" s="496"/>
      <c r="K753" s="496"/>
      <c r="L753" s="496"/>
      <c r="M753" s="496"/>
      <c r="N753" s="496"/>
      <c r="O753" s="496"/>
      <c r="P753" s="496"/>
      <c r="Q753" s="496"/>
    </row>
    <row r="754" spans="6:17">
      <c r="F754" s="496"/>
      <c r="G754" s="496"/>
      <c r="H754" s="496"/>
      <c r="I754" s="496"/>
      <c r="J754" s="496"/>
      <c r="K754" s="496"/>
      <c r="L754" s="496"/>
      <c r="M754" s="496"/>
      <c r="N754" s="496"/>
      <c r="O754" s="496"/>
      <c r="P754" s="496"/>
      <c r="Q754" s="496"/>
    </row>
    <row r="755" spans="6:17">
      <c r="F755" s="496"/>
      <c r="G755" s="496"/>
      <c r="H755" s="496"/>
      <c r="I755" s="496"/>
      <c r="J755" s="496"/>
      <c r="K755" s="496"/>
      <c r="L755" s="496"/>
      <c r="M755" s="496"/>
      <c r="N755" s="496"/>
      <c r="O755" s="496"/>
      <c r="P755" s="496"/>
      <c r="Q755" s="496"/>
    </row>
    <row r="756" spans="6:17">
      <c r="F756" s="496"/>
      <c r="G756" s="496"/>
      <c r="H756" s="496"/>
      <c r="I756" s="496"/>
      <c r="J756" s="496"/>
      <c r="K756" s="496"/>
      <c r="L756" s="496"/>
      <c r="M756" s="496"/>
      <c r="N756" s="496"/>
      <c r="O756" s="496"/>
      <c r="P756" s="496"/>
      <c r="Q756" s="496"/>
    </row>
    <row r="757" spans="6:17">
      <c r="F757" s="496"/>
      <c r="G757" s="496"/>
      <c r="H757" s="496"/>
      <c r="I757" s="496"/>
      <c r="J757" s="496"/>
      <c r="K757" s="496"/>
      <c r="L757" s="496"/>
      <c r="M757" s="496"/>
      <c r="N757" s="496"/>
      <c r="O757" s="496"/>
      <c r="P757" s="496"/>
      <c r="Q757" s="496"/>
    </row>
    <row r="758" spans="6:17">
      <c r="F758" s="496"/>
      <c r="G758" s="496"/>
      <c r="H758" s="496"/>
      <c r="I758" s="496"/>
      <c r="J758" s="496"/>
      <c r="K758" s="496"/>
      <c r="L758" s="496"/>
      <c r="M758" s="496"/>
      <c r="N758" s="496"/>
      <c r="O758" s="496"/>
      <c r="P758" s="496"/>
      <c r="Q758" s="496"/>
    </row>
    <row r="759" spans="6:17">
      <c r="F759" s="496"/>
      <c r="G759" s="496"/>
      <c r="H759" s="496"/>
      <c r="I759" s="496"/>
      <c r="J759" s="496"/>
      <c r="K759" s="496"/>
      <c r="L759" s="496"/>
      <c r="M759" s="496"/>
      <c r="N759" s="496"/>
      <c r="O759" s="496"/>
      <c r="P759" s="496"/>
      <c r="Q759" s="496"/>
    </row>
    <row r="760" spans="6:17">
      <c r="F760" s="496"/>
      <c r="G760" s="496"/>
      <c r="H760" s="496"/>
      <c r="I760" s="496"/>
      <c r="J760" s="496"/>
      <c r="K760" s="496"/>
      <c r="L760" s="496"/>
      <c r="M760" s="496"/>
      <c r="N760" s="496"/>
      <c r="O760" s="496"/>
      <c r="P760" s="496"/>
      <c r="Q760" s="496"/>
    </row>
    <row r="761" spans="6:17">
      <c r="F761" s="496"/>
      <c r="G761" s="496"/>
      <c r="H761" s="496"/>
      <c r="I761" s="496"/>
      <c r="J761" s="496"/>
      <c r="K761" s="496"/>
      <c r="L761" s="496"/>
      <c r="M761" s="496"/>
      <c r="N761" s="496"/>
      <c r="O761" s="496"/>
      <c r="P761" s="496"/>
      <c r="Q761" s="496"/>
    </row>
    <row r="762" spans="6:17">
      <c r="F762" s="496"/>
      <c r="G762" s="496"/>
      <c r="H762" s="496"/>
      <c r="I762" s="496"/>
      <c r="J762" s="496"/>
      <c r="K762" s="496"/>
      <c r="L762" s="496"/>
      <c r="M762" s="496"/>
      <c r="N762" s="496"/>
      <c r="O762" s="496"/>
      <c r="P762" s="496"/>
      <c r="Q762" s="496"/>
    </row>
    <row r="763" spans="6:17">
      <c r="F763" s="496"/>
      <c r="G763" s="496"/>
      <c r="H763" s="496"/>
      <c r="I763" s="496"/>
      <c r="J763" s="496"/>
      <c r="K763" s="496"/>
      <c r="L763" s="496"/>
      <c r="M763" s="496"/>
      <c r="N763" s="496"/>
      <c r="O763" s="496"/>
      <c r="P763" s="496"/>
      <c r="Q763" s="496"/>
    </row>
    <row r="764" spans="6:17">
      <c r="F764" s="496"/>
      <c r="G764" s="496"/>
      <c r="H764" s="496"/>
      <c r="I764" s="496"/>
      <c r="J764" s="496"/>
      <c r="K764" s="496"/>
      <c r="L764" s="496"/>
      <c r="M764" s="496"/>
      <c r="N764" s="496"/>
      <c r="O764" s="496"/>
      <c r="P764" s="496"/>
      <c r="Q764" s="496"/>
    </row>
    <row r="765" spans="6:17">
      <c r="F765" s="496"/>
      <c r="G765" s="496"/>
      <c r="H765" s="496"/>
      <c r="I765" s="496"/>
      <c r="J765" s="496"/>
      <c r="K765" s="496"/>
      <c r="L765" s="496"/>
      <c r="M765" s="496"/>
      <c r="N765" s="496"/>
      <c r="O765" s="496"/>
      <c r="P765" s="496"/>
      <c r="Q765" s="496"/>
    </row>
    <row r="766" spans="6:17">
      <c r="F766" s="496"/>
      <c r="G766" s="496"/>
      <c r="H766" s="496"/>
      <c r="I766" s="496"/>
      <c r="J766" s="496"/>
      <c r="K766" s="496"/>
      <c r="L766" s="496"/>
      <c r="M766" s="496"/>
      <c r="N766" s="496"/>
      <c r="O766" s="496"/>
      <c r="P766" s="496"/>
      <c r="Q766" s="496"/>
    </row>
    <row r="767" spans="6:17">
      <c r="F767" s="496"/>
      <c r="G767" s="496"/>
      <c r="H767" s="496"/>
      <c r="I767" s="496"/>
      <c r="J767" s="496"/>
      <c r="K767" s="496"/>
      <c r="L767" s="496"/>
      <c r="M767" s="496"/>
      <c r="N767" s="496"/>
      <c r="O767" s="496"/>
      <c r="P767" s="496"/>
      <c r="Q767" s="496"/>
    </row>
    <row r="768" spans="6:17">
      <c r="F768" s="496"/>
      <c r="G768" s="496"/>
      <c r="H768" s="496"/>
      <c r="I768" s="496"/>
      <c r="J768" s="496"/>
      <c r="K768" s="496"/>
      <c r="L768" s="496"/>
      <c r="M768" s="496"/>
      <c r="N768" s="496"/>
      <c r="O768" s="496"/>
      <c r="P768" s="496"/>
      <c r="Q768" s="496"/>
    </row>
    <row r="769" spans="6:17">
      <c r="F769" s="496"/>
      <c r="G769" s="496"/>
      <c r="H769" s="496"/>
      <c r="I769" s="496"/>
      <c r="J769" s="496"/>
      <c r="K769" s="496"/>
      <c r="L769" s="496"/>
      <c r="M769" s="496"/>
      <c r="N769" s="496"/>
      <c r="O769" s="496"/>
      <c r="P769" s="496"/>
      <c r="Q769" s="496"/>
    </row>
    <row r="770" spans="6:17">
      <c r="F770" s="496"/>
      <c r="G770" s="496"/>
      <c r="H770" s="496"/>
      <c r="I770" s="496"/>
      <c r="J770" s="496"/>
      <c r="K770" s="496"/>
      <c r="L770" s="496"/>
      <c r="M770" s="496"/>
      <c r="N770" s="496"/>
      <c r="O770" s="496"/>
      <c r="P770" s="496"/>
      <c r="Q770" s="496"/>
    </row>
    <row r="771" spans="6:17">
      <c r="F771" s="496"/>
      <c r="G771" s="496"/>
      <c r="H771" s="496"/>
      <c r="I771" s="496"/>
      <c r="J771" s="496"/>
      <c r="K771" s="496"/>
      <c r="L771" s="496"/>
      <c r="M771" s="496"/>
      <c r="N771" s="496"/>
      <c r="O771" s="496"/>
      <c r="P771" s="496"/>
      <c r="Q771" s="496"/>
    </row>
    <row r="772" spans="6:17">
      <c r="F772" s="496"/>
      <c r="G772" s="496"/>
      <c r="H772" s="496"/>
      <c r="I772" s="496"/>
      <c r="J772" s="496"/>
      <c r="K772" s="496"/>
      <c r="L772" s="496"/>
      <c r="M772" s="496"/>
      <c r="N772" s="496"/>
      <c r="O772" s="496"/>
      <c r="P772" s="496"/>
      <c r="Q772" s="496"/>
    </row>
    <row r="773" spans="6:17">
      <c r="F773" s="496"/>
      <c r="G773" s="496"/>
      <c r="H773" s="496"/>
      <c r="I773" s="496"/>
      <c r="J773" s="496"/>
      <c r="K773" s="496"/>
      <c r="L773" s="496"/>
      <c r="M773" s="496"/>
      <c r="N773" s="496"/>
      <c r="O773" s="496"/>
      <c r="P773" s="496"/>
      <c r="Q773" s="496"/>
    </row>
    <row r="774" spans="6:17">
      <c r="F774" s="496"/>
      <c r="G774" s="496"/>
      <c r="H774" s="496"/>
      <c r="I774" s="496"/>
      <c r="J774" s="496"/>
      <c r="K774" s="496"/>
      <c r="L774" s="496"/>
      <c r="M774" s="496"/>
      <c r="N774" s="496"/>
      <c r="O774" s="496"/>
      <c r="P774" s="496"/>
      <c r="Q774" s="496"/>
    </row>
    <row r="775" spans="6:17">
      <c r="F775" s="496"/>
      <c r="G775" s="496"/>
      <c r="H775" s="496"/>
      <c r="I775" s="496"/>
      <c r="J775" s="496"/>
      <c r="K775" s="496"/>
      <c r="L775" s="496"/>
      <c r="M775" s="496"/>
      <c r="N775" s="496"/>
      <c r="O775" s="496"/>
      <c r="P775" s="496"/>
      <c r="Q775" s="496"/>
    </row>
    <row r="776" spans="6:17">
      <c r="F776" s="496"/>
      <c r="G776" s="496"/>
      <c r="H776" s="496"/>
      <c r="I776" s="496"/>
      <c r="J776" s="496"/>
      <c r="K776" s="496"/>
      <c r="L776" s="496"/>
      <c r="M776" s="496"/>
      <c r="N776" s="496"/>
      <c r="O776" s="496"/>
      <c r="P776" s="496"/>
      <c r="Q776" s="496"/>
    </row>
    <row r="777" spans="6:17">
      <c r="F777" s="496"/>
      <c r="G777" s="496"/>
      <c r="H777" s="496"/>
      <c r="I777" s="496"/>
      <c r="J777" s="496"/>
      <c r="K777" s="496"/>
      <c r="L777" s="496"/>
      <c r="M777" s="496"/>
      <c r="N777" s="496"/>
      <c r="O777" s="496"/>
      <c r="P777" s="496"/>
      <c r="Q777" s="496"/>
    </row>
    <row r="778" spans="6:17">
      <c r="F778" s="496"/>
      <c r="G778" s="496"/>
      <c r="H778" s="496"/>
      <c r="I778" s="496"/>
      <c r="J778" s="496"/>
      <c r="K778" s="496"/>
      <c r="L778" s="496"/>
      <c r="M778" s="496"/>
      <c r="N778" s="496"/>
      <c r="O778" s="496"/>
      <c r="P778" s="496"/>
      <c r="Q778" s="496"/>
    </row>
    <row r="779" spans="6:17">
      <c r="F779" s="496"/>
      <c r="G779" s="496"/>
      <c r="H779" s="496"/>
      <c r="I779" s="496"/>
      <c r="J779" s="496"/>
      <c r="K779" s="496"/>
      <c r="L779" s="496"/>
      <c r="M779" s="496"/>
      <c r="N779" s="496"/>
      <c r="O779" s="496"/>
      <c r="P779" s="496"/>
      <c r="Q779" s="496"/>
    </row>
    <row r="780" spans="6:17">
      <c r="F780" s="496"/>
      <c r="G780" s="496"/>
      <c r="H780" s="496"/>
      <c r="I780" s="496"/>
      <c r="J780" s="496"/>
      <c r="K780" s="496"/>
      <c r="L780" s="496"/>
      <c r="M780" s="496"/>
      <c r="N780" s="496"/>
      <c r="O780" s="496"/>
      <c r="P780" s="496"/>
      <c r="Q780" s="496"/>
    </row>
    <row r="781" spans="6:17">
      <c r="F781" s="496"/>
      <c r="G781" s="496"/>
      <c r="H781" s="496"/>
      <c r="I781" s="496"/>
      <c r="J781" s="496"/>
      <c r="K781" s="496"/>
      <c r="L781" s="496"/>
      <c r="M781" s="496"/>
      <c r="N781" s="496"/>
      <c r="O781" s="496"/>
      <c r="P781" s="496"/>
      <c r="Q781" s="496"/>
    </row>
    <row r="782" spans="6:17">
      <c r="F782" s="496"/>
      <c r="G782" s="496"/>
      <c r="H782" s="496"/>
      <c r="I782" s="496"/>
      <c r="J782" s="496"/>
      <c r="K782" s="496"/>
      <c r="L782" s="496"/>
      <c r="M782" s="496"/>
      <c r="N782" s="496"/>
      <c r="O782" s="496"/>
      <c r="P782" s="496"/>
      <c r="Q782" s="496"/>
    </row>
    <row r="783" spans="6:17">
      <c r="F783" s="496"/>
      <c r="G783" s="496"/>
      <c r="H783" s="496"/>
      <c r="I783" s="496"/>
      <c r="J783" s="496"/>
      <c r="K783" s="496"/>
      <c r="L783" s="496"/>
      <c r="M783" s="496"/>
      <c r="N783" s="496"/>
      <c r="O783" s="496"/>
      <c r="P783" s="496"/>
      <c r="Q783" s="496"/>
    </row>
    <row r="784" spans="6:17">
      <c r="F784" s="496"/>
      <c r="G784" s="496"/>
      <c r="H784" s="496"/>
      <c r="I784" s="496"/>
      <c r="J784" s="496"/>
      <c r="K784" s="496"/>
      <c r="L784" s="496"/>
      <c r="M784" s="496"/>
      <c r="N784" s="496"/>
      <c r="O784" s="496"/>
      <c r="P784" s="496"/>
      <c r="Q784" s="496"/>
    </row>
    <row r="785" spans="6:17">
      <c r="F785" s="496"/>
      <c r="G785" s="496"/>
      <c r="H785" s="496"/>
      <c r="I785" s="496"/>
      <c r="J785" s="496"/>
      <c r="K785" s="496"/>
      <c r="L785" s="496"/>
      <c r="M785" s="496"/>
      <c r="N785" s="496"/>
      <c r="O785" s="496"/>
      <c r="P785" s="496"/>
      <c r="Q785" s="496"/>
    </row>
    <row r="786" spans="6:17">
      <c r="F786" s="496"/>
      <c r="G786" s="496"/>
      <c r="H786" s="496"/>
      <c r="I786" s="496"/>
      <c r="J786" s="496"/>
      <c r="K786" s="496"/>
      <c r="L786" s="496"/>
      <c r="M786" s="496"/>
      <c r="N786" s="496"/>
      <c r="O786" s="496"/>
      <c r="P786" s="496"/>
      <c r="Q786" s="496"/>
    </row>
    <row r="787" spans="6:17">
      <c r="F787" s="496"/>
      <c r="G787" s="496"/>
      <c r="H787" s="496"/>
      <c r="I787" s="496"/>
      <c r="J787" s="496"/>
      <c r="K787" s="496"/>
      <c r="L787" s="496"/>
      <c r="M787" s="496"/>
      <c r="N787" s="496"/>
      <c r="O787" s="496"/>
      <c r="P787" s="496"/>
      <c r="Q787" s="496"/>
    </row>
    <row r="788" spans="6:17">
      <c r="F788" s="496"/>
      <c r="G788" s="496"/>
      <c r="H788" s="496"/>
      <c r="I788" s="496"/>
      <c r="J788" s="496"/>
      <c r="K788" s="496"/>
      <c r="L788" s="496"/>
      <c r="M788" s="496"/>
      <c r="N788" s="496"/>
      <c r="O788" s="496"/>
      <c r="P788" s="496"/>
      <c r="Q788" s="496"/>
    </row>
    <row r="789" spans="6:17">
      <c r="F789" s="496"/>
      <c r="G789" s="496"/>
      <c r="H789" s="496"/>
      <c r="I789" s="496"/>
      <c r="J789" s="496"/>
      <c r="K789" s="496"/>
      <c r="L789" s="496"/>
      <c r="M789" s="496"/>
      <c r="N789" s="496"/>
      <c r="O789" s="496"/>
      <c r="P789" s="496"/>
      <c r="Q789" s="496"/>
    </row>
    <row r="790" spans="6:17">
      <c r="F790" s="496"/>
      <c r="G790" s="496"/>
      <c r="H790" s="496"/>
      <c r="I790" s="496"/>
      <c r="J790" s="496"/>
      <c r="K790" s="496"/>
      <c r="L790" s="496"/>
      <c r="M790" s="496"/>
      <c r="N790" s="496"/>
      <c r="O790" s="496"/>
      <c r="P790" s="496"/>
      <c r="Q790" s="496"/>
    </row>
    <row r="791" spans="6:17">
      <c r="F791" s="496"/>
      <c r="G791" s="496"/>
      <c r="H791" s="496"/>
      <c r="I791" s="496"/>
      <c r="J791" s="496"/>
      <c r="K791" s="496"/>
      <c r="L791" s="496"/>
      <c r="M791" s="496"/>
      <c r="N791" s="496"/>
      <c r="O791" s="496"/>
      <c r="P791" s="496"/>
      <c r="Q791" s="496"/>
    </row>
    <row r="792" spans="6:17">
      <c r="F792" s="496"/>
      <c r="G792" s="496"/>
      <c r="H792" s="496"/>
      <c r="I792" s="496"/>
      <c r="J792" s="496"/>
      <c r="K792" s="496"/>
      <c r="L792" s="496"/>
      <c r="M792" s="496"/>
      <c r="N792" s="496"/>
      <c r="O792" s="496"/>
      <c r="P792" s="496"/>
      <c r="Q792" s="496"/>
    </row>
    <row r="793" spans="6:17">
      <c r="F793" s="496"/>
      <c r="G793" s="496"/>
      <c r="H793" s="496"/>
      <c r="I793" s="496"/>
      <c r="J793" s="496"/>
      <c r="K793" s="496"/>
      <c r="L793" s="496"/>
      <c r="M793" s="496"/>
      <c r="N793" s="496"/>
      <c r="O793" s="496"/>
      <c r="P793" s="496"/>
      <c r="Q793" s="496"/>
    </row>
    <row r="794" spans="6:17">
      <c r="F794" s="496"/>
      <c r="G794" s="496"/>
      <c r="H794" s="496"/>
      <c r="I794" s="496"/>
      <c r="J794" s="496"/>
      <c r="K794" s="496"/>
      <c r="L794" s="496"/>
      <c r="M794" s="496"/>
      <c r="N794" s="496"/>
      <c r="O794" s="496"/>
      <c r="P794" s="496"/>
      <c r="Q794" s="496"/>
    </row>
    <row r="795" spans="6:17">
      <c r="F795" s="496"/>
      <c r="G795" s="496"/>
      <c r="H795" s="496"/>
      <c r="I795" s="496"/>
      <c r="J795" s="496"/>
      <c r="K795" s="496"/>
      <c r="L795" s="496"/>
      <c r="M795" s="496"/>
      <c r="N795" s="496"/>
      <c r="O795" s="496"/>
      <c r="P795" s="496"/>
      <c r="Q795" s="496"/>
    </row>
    <row r="796" spans="6:17">
      <c r="F796" s="496"/>
      <c r="G796" s="496"/>
      <c r="H796" s="496"/>
      <c r="I796" s="496"/>
      <c r="J796" s="496"/>
      <c r="K796" s="496"/>
      <c r="L796" s="496"/>
      <c r="M796" s="496"/>
      <c r="N796" s="496"/>
      <c r="O796" s="496"/>
      <c r="P796" s="496"/>
      <c r="Q796" s="496"/>
    </row>
    <row r="797" spans="6:17">
      <c r="F797" s="496"/>
      <c r="G797" s="496"/>
      <c r="H797" s="496"/>
      <c r="I797" s="496"/>
      <c r="J797" s="496"/>
      <c r="K797" s="496"/>
      <c r="L797" s="496"/>
      <c r="M797" s="496"/>
      <c r="N797" s="496"/>
      <c r="O797" s="496"/>
      <c r="P797" s="496"/>
      <c r="Q797" s="496"/>
    </row>
    <row r="798" spans="6:17">
      <c r="F798" s="496"/>
      <c r="G798" s="496"/>
      <c r="H798" s="496"/>
      <c r="I798" s="496"/>
      <c r="J798" s="496"/>
      <c r="K798" s="496"/>
      <c r="L798" s="496"/>
      <c r="M798" s="496"/>
      <c r="N798" s="496"/>
      <c r="O798" s="496"/>
      <c r="P798" s="496"/>
      <c r="Q798" s="496"/>
    </row>
    <row r="799" spans="6:17">
      <c r="F799" s="496"/>
      <c r="G799" s="496"/>
      <c r="H799" s="496"/>
      <c r="I799" s="496"/>
      <c r="J799" s="496"/>
      <c r="K799" s="496"/>
      <c r="L799" s="496"/>
      <c r="M799" s="496"/>
      <c r="N799" s="496"/>
      <c r="O799" s="496"/>
      <c r="P799" s="496"/>
      <c r="Q799" s="496"/>
    </row>
    <row r="800" spans="6:17">
      <c r="F800" s="496"/>
      <c r="G800" s="496"/>
      <c r="H800" s="496"/>
      <c r="I800" s="496"/>
      <c r="J800" s="496"/>
      <c r="K800" s="496"/>
      <c r="L800" s="496"/>
      <c r="M800" s="496"/>
      <c r="N800" s="496"/>
      <c r="O800" s="496"/>
      <c r="P800" s="496"/>
      <c r="Q800" s="496"/>
    </row>
    <row r="801" spans="6:17">
      <c r="F801" s="496"/>
      <c r="G801" s="496"/>
      <c r="H801" s="496"/>
      <c r="I801" s="496"/>
      <c r="J801" s="496"/>
      <c r="K801" s="496"/>
      <c r="L801" s="496"/>
      <c r="M801" s="496"/>
      <c r="N801" s="496"/>
      <c r="O801" s="496"/>
      <c r="P801" s="496"/>
      <c r="Q801" s="496"/>
    </row>
    <row r="802" spans="6:17">
      <c r="F802" s="496"/>
      <c r="G802" s="496"/>
      <c r="H802" s="496"/>
      <c r="I802" s="496"/>
      <c r="J802" s="496"/>
      <c r="K802" s="496"/>
      <c r="L802" s="496"/>
      <c r="M802" s="496"/>
      <c r="N802" s="496"/>
      <c r="O802" s="496"/>
      <c r="P802" s="496"/>
      <c r="Q802" s="496"/>
    </row>
    <row r="803" spans="6:17">
      <c r="F803" s="496"/>
      <c r="G803" s="496"/>
      <c r="H803" s="496"/>
      <c r="I803" s="496"/>
      <c r="J803" s="496"/>
      <c r="K803" s="496"/>
      <c r="L803" s="496"/>
      <c r="M803" s="496"/>
      <c r="N803" s="496"/>
      <c r="O803" s="496"/>
      <c r="P803" s="496"/>
      <c r="Q803" s="496"/>
    </row>
    <row r="804" spans="6:17">
      <c r="F804" s="496"/>
      <c r="G804" s="496"/>
      <c r="H804" s="496"/>
      <c r="I804" s="496"/>
      <c r="J804" s="496"/>
      <c r="K804" s="496"/>
      <c r="L804" s="496"/>
      <c r="M804" s="496"/>
      <c r="N804" s="496"/>
      <c r="O804" s="496"/>
      <c r="P804" s="496"/>
      <c r="Q804" s="496"/>
    </row>
    <row r="805" spans="6:17">
      <c r="F805" s="496"/>
      <c r="G805" s="496"/>
      <c r="H805" s="496"/>
      <c r="I805" s="496"/>
      <c r="J805" s="496"/>
      <c r="K805" s="496"/>
      <c r="L805" s="496"/>
      <c r="M805" s="496"/>
      <c r="N805" s="496"/>
      <c r="O805" s="496"/>
      <c r="P805" s="496"/>
      <c r="Q805" s="496"/>
    </row>
    <row r="806" spans="6:17">
      <c r="F806" s="496"/>
      <c r="G806" s="496"/>
      <c r="H806" s="496"/>
      <c r="I806" s="496"/>
      <c r="J806" s="496"/>
      <c r="K806" s="496"/>
      <c r="L806" s="496"/>
      <c r="M806" s="496"/>
      <c r="N806" s="496"/>
      <c r="O806" s="496"/>
      <c r="P806" s="496"/>
      <c r="Q806" s="496"/>
    </row>
    <row r="807" spans="6:17">
      <c r="F807" s="496"/>
      <c r="G807" s="496"/>
      <c r="H807" s="496"/>
      <c r="I807" s="496"/>
      <c r="J807" s="496"/>
      <c r="K807" s="496"/>
      <c r="L807" s="496"/>
      <c r="M807" s="496"/>
      <c r="N807" s="496"/>
      <c r="O807" s="496"/>
      <c r="P807" s="496"/>
      <c r="Q807" s="496"/>
    </row>
    <row r="808" spans="6:17">
      <c r="F808" s="496"/>
      <c r="G808" s="496"/>
      <c r="H808" s="496"/>
      <c r="I808" s="496"/>
      <c r="J808" s="496"/>
      <c r="K808" s="496"/>
      <c r="L808" s="496"/>
      <c r="M808" s="496"/>
      <c r="N808" s="496"/>
      <c r="O808" s="496"/>
      <c r="P808" s="496"/>
      <c r="Q808" s="496"/>
    </row>
    <row r="809" spans="6:17">
      <c r="F809" s="496"/>
      <c r="G809" s="496"/>
      <c r="H809" s="496"/>
      <c r="I809" s="496"/>
      <c r="J809" s="496"/>
      <c r="K809" s="496"/>
      <c r="L809" s="496"/>
      <c r="M809" s="496"/>
      <c r="N809" s="496"/>
      <c r="O809" s="496"/>
      <c r="P809" s="496"/>
      <c r="Q809" s="496"/>
    </row>
    <row r="810" spans="6:17">
      <c r="F810" s="496"/>
      <c r="G810" s="496"/>
      <c r="H810" s="496"/>
      <c r="I810" s="496"/>
      <c r="J810" s="496"/>
      <c r="K810" s="496"/>
      <c r="L810" s="496"/>
      <c r="M810" s="496"/>
      <c r="N810" s="496"/>
      <c r="O810" s="496"/>
      <c r="P810" s="496"/>
      <c r="Q810" s="496"/>
    </row>
    <row r="811" spans="6:17">
      <c r="F811" s="496"/>
      <c r="G811" s="496"/>
      <c r="H811" s="496"/>
      <c r="I811" s="496"/>
      <c r="J811" s="496"/>
      <c r="K811" s="496"/>
      <c r="L811" s="496"/>
      <c r="M811" s="496"/>
      <c r="N811" s="496"/>
      <c r="O811" s="496"/>
      <c r="P811" s="496"/>
      <c r="Q811" s="496"/>
    </row>
    <row r="812" spans="6:17">
      <c r="F812" s="496"/>
      <c r="G812" s="496"/>
      <c r="H812" s="496"/>
      <c r="I812" s="496"/>
      <c r="J812" s="496"/>
      <c r="K812" s="496"/>
      <c r="L812" s="496"/>
      <c r="M812" s="496"/>
      <c r="N812" s="496"/>
      <c r="O812" s="496"/>
      <c r="P812" s="496"/>
      <c r="Q812" s="496"/>
    </row>
    <row r="813" spans="6:17">
      <c r="F813" s="496"/>
      <c r="G813" s="496"/>
      <c r="H813" s="496"/>
      <c r="I813" s="496"/>
      <c r="J813" s="496"/>
      <c r="K813" s="496"/>
      <c r="L813" s="496"/>
      <c r="M813" s="496"/>
      <c r="N813" s="496"/>
      <c r="O813" s="496"/>
      <c r="P813" s="496"/>
      <c r="Q813" s="496"/>
    </row>
    <row r="814" spans="6:17">
      <c r="F814" s="496"/>
      <c r="G814" s="496"/>
      <c r="H814" s="496"/>
      <c r="I814" s="496"/>
      <c r="J814" s="496"/>
      <c r="K814" s="496"/>
      <c r="L814" s="496"/>
      <c r="M814" s="496"/>
      <c r="N814" s="496"/>
      <c r="O814" s="496"/>
      <c r="P814" s="496"/>
      <c r="Q814" s="496"/>
    </row>
    <row r="815" spans="6:17">
      <c r="F815" s="496"/>
      <c r="G815" s="496"/>
      <c r="H815" s="496"/>
      <c r="I815" s="496"/>
      <c r="J815" s="496"/>
      <c r="K815" s="496"/>
      <c r="L815" s="496"/>
      <c r="M815" s="496"/>
      <c r="N815" s="496"/>
      <c r="O815" s="496"/>
      <c r="P815" s="496"/>
      <c r="Q815" s="496"/>
    </row>
    <row r="816" spans="6:17">
      <c r="F816" s="496"/>
      <c r="G816" s="496"/>
      <c r="H816" s="496"/>
      <c r="I816" s="496"/>
      <c r="J816" s="496"/>
      <c r="K816" s="496"/>
      <c r="L816" s="496"/>
      <c r="M816" s="496"/>
      <c r="N816" s="496"/>
      <c r="O816" s="496"/>
      <c r="P816" s="496"/>
      <c r="Q816" s="496"/>
    </row>
    <row r="817" spans="6:17">
      <c r="F817" s="496"/>
      <c r="G817" s="496"/>
      <c r="H817" s="496"/>
      <c r="I817" s="496"/>
      <c r="J817" s="496"/>
      <c r="K817" s="496"/>
      <c r="L817" s="496"/>
      <c r="M817" s="496"/>
      <c r="N817" s="496"/>
      <c r="O817" s="496"/>
      <c r="P817" s="496"/>
      <c r="Q817" s="496"/>
    </row>
    <row r="818" spans="6:17">
      <c r="F818" s="496"/>
      <c r="G818" s="496"/>
      <c r="H818" s="496"/>
      <c r="I818" s="496"/>
      <c r="J818" s="496"/>
      <c r="K818" s="496"/>
      <c r="L818" s="496"/>
      <c r="M818" s="496"/>
      <c r="N818" s="496"/>
      <c r="O818" s="496"/>
      <c r="P818" s="496"/>
      <c r="Q818" s="496"/>
    </row>
    <row r="819" spans="6:17">
      <c r="F819" s="496"/>
      <c r="G819" s="496"/>
      <c r="H819" s="496"/>
      <c r="I819" s="496"/>
      <c r="J819" s="496"/>
      <c r="K819" s="496"/>
      <c r="L819" s="496"/>
      <c r="M819" s="496"/>
      <c r="N819" s="496"/>
      <c r="O819" s="496"/>
      <c r="P819" s="496"/>
      <c r="Q819" s="496"/>
    </row>
    <row r="820" spans="6:17">
      <c r="F820" s="496"/>
      <c r="G820" s="496"/>
      <c r="H820" s="496"/>
      <c r="I820" s="496"/>
      <c r="J820" s="496"/>
      <c r="K820" s="496"/>
      <c r="L820" s="496"/>
      <c r="M820" s="496"/>
      <c r="N820" s="496"/>
      <c r="O820" s="496"/>
      <c r="P820" s="496"/>
      <c r="Q820" s="496"/>
    </row>
    <row r="821" spans="6:17">
      <c r="F821" s="496"/>
      <c r="G821" s="496"/>
      <c r="H821" s="496"/>
      <c r="I821" s="496"/>
      <c r="J821" s="496"/>
      <c r="K821" s="496"/>
      <c r="L821" s="496"/>
      <c r="M821" s="496"/>
      <c r="N821" s="496"/>
      <c r="O821" s="496"/>
      <c r="P821" s="496"/>
      <c r="Q821" s="496"/>
    </row>
    <row r="822" spans="6:17">
      <c r="F822" s="496"/>
      <c r="G822" s="496"/>
      <c r="H822" s="496"/>
      <c r="I822" s="496"/>
      <c r="J822" s="496"/>
      <c r="K822" s="496"/>
      <c r="L822" s="496"/>
      <c r="M822" s="496"/>
      <c r="N822" s="496"/>
      <c r="O822" s="496"/>
      <c r="P822" s="496"/>
      <c r="Q822" s="496"/>
    </row>
    <row r="823" spans="6:17">
      <c r="F823" s="496"/>
      <c r="G823" s="496"/>
      <c r="H823" s="496"/>
      <c r="I823" s="496"/>
      <c r="J823" s="496"/>
      <c r="K823" s="496"/>
      <c r="L823" s="496"/>
      <c r="M823" s="496"/>
      <c r="N823" s="496"/>
      <c r="O823" s="496"/>
      <c r="P823" s="496"/>
      <c r="Q823" s="496"/>
    </row>
    <row r="824" spans="6:17">
      <c r="F824" s="496"/>
      <c r="G824" s="496"/>
      <c r="H824" s="496"/>
      <c r="I824" s="496"/>
      <c r="J824" s="496"/>
      <c r="K824" s="496"/>
      <c r="L824" s="496"/>
      <c r="M824" s="496"/>
      <c r="N824" s="496"/>
      <c r="O824" s="496"/>
      <c r="P824" s="496"/>
      <c r="Q824" s="496"/>
    </row>
    <row r="825" spans="6:17">
      <c r="F825" s="496"/>
      <c r="G825" s="496"/>
      <c r="H825" s="496"/>
      <c r="I825" s="496"/>
      <c r="J825" s="496"/>
      <c r="K825" s="496"/>
      <c r="L825" s="496"/>
      <c r="M825" s="496"/>
      <c r="N825" s="496"/>
      <c r="O825" s="496"/>
      <c r="P825" s="496"/>
      <c r="Q825" s="496"/>
    </row>
    <row r="826" spans="6:17">
      <c r="F826" s="496"/>
      <c r="G826" s="496"/>
      <c r="H826" s="496"/>
      <c r="I826" s="496"/>
      <c r="J826" s="496"/>
      <c r="K826" s="496"/>
      <c r="L826" s="496"/>
      <c r="M826" s="496"/>
      <c r="N826" s="496"/>
      <c r="O826" s="496"/>
      <c r="P826" s="496"/>
      <c r="Q826" s="496"/>
    </row>
    <row r="827" spans="6:17">
      <c r="F827" s="496"/>
      <c r="G827" s="496"/>
      <c r="H827" s="496"/>
      <c r="I827" s="496"/>
      <c r="J827" s="496"/>
      <c r="K827" s="496"/>
      <c r="L827" s="496"/>
      <c r="M827" s="496"/>
      <c r="N827" s="496"/>
      <c r="O827" s="496"/>
      <c r="P827" s="496"/>
      <c r="Q827" s="496"/>
    </row>
    <row r="828" spans="6:17">
      <c r="F828" s="496"/>
      <c r="G828" s="496"/>
      <c r="H828" s="496"/>
      <c r="I828" s="496"/>
      <c r="J828" s="496"/>
      <c r="K828" s="496"/>
      <c r="L828" s="496"/>
      <c r="M828" s="496"/>
      <c r="N828" s="496"/>
      <c r="O828" s="496"/>
      <c r="P828" s="496"/>
      <c r="Q828" s="496"/>
    </row>
    <row r="829" spans="6:17">
      <c r="F829" s="496"/>
      <c r="G829" s="496"/>
      <c r="H829" s="496"/>
      <c r="I829" s="496"/>
      <c r="J829" s="496"/>
      <c r="K829" s="496"/>
      <c r="L829" s="496"/>
      <c r="M829" s="496"/>
      <c r="N829" s="496"/>
      <c r="O829" s="496"/>
      <c r="P829" s="496"/>
      <c r="Q829" s="496"/>
    </row>
    <row r="830" spans="6:17">
      <c r="F830" s="496"/>
      <c r="G830" s="496"/>
      <c r="H830" s="496"/>
      <c r="I830" s="496"/>
      <c r="J830" s="496"/>
      <c r="K830" s="496"/>
      <c r="L830" s="496"/>
      <c r="M830" s="496"/>
      <c r="N830" s="496"/>
      <c r="O830" s="496"/>
      <c r="P830" s="496"/>
      <c r="Q830" s="496"/>
    </row>
    <row r="831" spans="6:17">
      <c r="F831" s="496"/>
      <c r="G831" s="496"/>
      <c r="H831" s="496"/>
      <c r="I831" s="496"/>
      <c r="J831" s="496"/>
      <c r="K831" s="496"/>
      <c r="L831" s="496"/>
      <c r="M831" s="496"/>
      <c r="N831" s="496"/>
      <c r="O831" s="496"/>
      <c r="P831" s="496"/>
      <c r="Q831" s="496"/>
    </row>
    <row r="832" spans="6:17">
      <c r="F832" s="496"/>
      <c r="G832" s="496"/>
      <c r="H832" s="496"/>
      <c r="I832" s="496"/>
      <c r="J832" s="496"/>
      <c r="K832" s="496"/>
      <c r="L832" s="496"/>
      <c r="M832" s="496"/>
      <c r="N832" s="496"/>
      <c r="O832" s="496"/>
      <c r="P832" s="496"/>
      <c r="Q832" s="496"/>
    </row>
    <row r="833" spans="6:17">
      <c r="F833" s="496"/>
      <c r="G833" s="496"/>
      <c r="H833" s="496"/>
      <c r="I833" s="496"/>
      <c r="J833" s="496"/>
      <c r="K833" s="496"/>
      <c r="L833" s="496"/>
      <c r="M833" s="496"/>
      <c r="N833" s="496"/>
      <c r="O833" s="496"/>
      <c r="P833" s="496"/>
      <c r="Q833" s="496"/>
    </row>
    <row r="834" spans="6:17">
      <c r="F834" s="496"/>
      <c r="G834" s="496"/>
      <c r="H834" s="496"/>
      <c r="I834" s="496"/>
      <c r="J834" s="496"/>
      <c r="K834" s="496"/>
      <c r="L834" s="496"/>
      <c r="M834" s="496"/>
      <c r="N834" s="496"/>
      <c r="O834" s="496"/>
      <c r="P834" s="496"/>
      <c r="Q834" s="496"/>
    </row>
    <row r="835" spans="6:17">
      <c r="F835" s="496"/>
      <c r="G835" s="496"/>
      <c r="H835" s="496"/>
      <c r="I835" s="496"/>
      <c r="J835" s="496"/>
      <c r="K835" s="496"/>
      <c r="L835" s="496"/>
      <c r="M835" s="496"/>
      <c r="N835" s="496"/>
      <c r="O835" s="496"/>
      <c r="P835" s="496"/>
      <c r="Q835" s="496"/>
    </row>
    <row r="836" spans="6:17">
      <c r="F836" s="496"/>
      <c r="G836" s="496"/>
      <c r="H836" s="496"/>
      <c r="I836" s="496"/>
      <c r="J836" s="496"/>
      <c r="K836" s="496"/>
      <c r="L836" s="496"/>
      <c r="M836" s="496"/>
      <c r="N836" s="496"/>
      <c r="O836" s="496"/>
      <c r="P836" s="496"/>
      <c r="Q836" s="496"/>
    </row>
    <row r="837" spans="6:17">
      <c r="F837" s="496"/>
      <c r="G837" s="496"/>
      <c r="H837" s="496"/>
      <c r="I837" s="496"/>
      <c r="J837" s="496"/>
      <c r="K837" s="496"/>
      <c r="L837" s="496"/>
      <c r="M837" s="496"/>
      <c r="N837" s="496"/>
      <c r="O837" s="496"/>
      <c r="P837" s="496"/>
      <c r="Q837" s="496"/>
    </row>
    <row r="838" spans="6:17">
      <c r="F838" s="496"/>
      <c r="G838" s="496"/>
      <c r="H838" s="496"/>
      <c r="I838" s="496"/>
      <c r="J838" s="496"/>
      <c r="K838" s="496"/>
      <c r="L838" s="496"/>
      <c r="M838" s="496"/>
      <c r="N838" s="496"/>
      <c r="O838" s="496"/>
      <c r="P838" s="496"/>
      <c r="Q838" s="496"/>
    </row>
    <row r="839" spans="6:17">
      <c r="F839" s="496"/>
      <c r="G839" s="496"/>
      <c r="H839" s="496"/>
      <c r="I839" s="496"/>
      <c r="J839" s="496"/>
      <c r="K839" s="496"/>
      <c r="L839" s="496"/>
      <c r="M839" s="496"/>
      <c r="N839" s="496"/>
      <c r="O839" s="496"/>
      <c r="P839" s="496"/>
      <c r="Q839" s="496"/>
    </row>
    <row r="840" spans="6:17">
      <c r="F840" s="496"/>
      <c r="G840" s="496"/>
      <c r="H840" s="496"/>
      <c r="I840" s="496"/>
      <c r="J840" s="496"/>
      <c r="K840" s="496"/>
      <c r="L840" s="496"/>
      <c r="M840" s="496"/>
      <c r="N840" s="496"/>
      <c r="O840" s="496"/>
      <c r="P840" s="496"/>
      <c r="Q840" s="496"/>
    </row>
    <row r="841" spans="6:17">
      <c r="F841" s="496"/>
      <c r="G841" s="496"/>
      <c r="H841" s="496"/>
      <c r="I841" s="496"/>
      <c r="J841" s="496"/>
      <c r="K841" s="496"/>
      <c r="L841" s="496"/>
      <c r="M841" s="496"/>
      <c r="N841" s="496"/>
      <c r="O841" s="496"/>
      <c r="P841" s="496"/>
      <c r="Q841" s="496"/>
    </row>
    <row r="842" spans="6:17">
      <c r="F842" s="496"/>
      <c r="G842" s="496"/>
      <c r="H842" s="496"/>
      <c r="I842" s="496"/>
      <c r="J842" s="496"/>
      <c r="K842" s="496"/>
      <c r="L842" s="496"/>
      <c r="M842" s="496"/>
      <c r="N842" s="496"/>
      <c r="O842" s="496"/>
      <c r="P842" s="496"/>
      <c r="Q842" s="496"/>
    </row>
    <row r="843" spans="6:17">
      <c r="F843" s="496"/>
      <c r="G843" s="496"/>
      <c r="H843" s="496"/>
      <c r="I843" s="496"/>
      <c r="J843" s="496"/>
      <c r="K843" s="496"/>
      <c r="L843" s="496"/>
      <c r="M843" s="496"/>
      <c r="N843" s="496"/>
      <c r="O843" s="496"/>
      <c r="P843" s="496"/>
      <c r="Q843" s="496"/>
    </row>
    <row r="844" spans="6:17">
      <c r="F844" s="496"/>
      <c r="G844" s="496"/>
      <c r="H844" s="496"/>
      <c r="I844" s="496"/>
      <c r="J844" s="496"/>
      <c r="K844" s="496"/>
      <c r="L844" s="496"/>
      <c r="M844" s="496"/>
      <c r="N844" s="496"/>
      <c r="O844" s="496"/>
      <c r="P844" s="496"/>
      <c r="Q844" s="496"/>
    </row>
    <row r="845" spans="6:17">
      <c r="F845" s="496"/>
      <c r="G845" s="496"/>
      <c r="H845" s="496"/>
      <c r="I845" s="496"/>
      <c r="J845" s="496"/>
      <c r="K845" s="496"/>
      <c r="L845" s="496"/>
      <c r="M845" s="496"/>
      <c r="N845" s="496"/>
      <c r="O845" s="496"/>
      <c r="P845" s="496"/>
      <c r="Q845" s="496"/>
    </row>
    <row r="846" spans="6:17">
      <c r="F846" s="496"/>
      <c r="G846" s="496"/>
      <c r="H846" s="496"/>
      <c r="I846" s="496"/>
      <c r="J846" s="496"/>
      <c r="K846" s="496"/>
      <c r="L846" s="496"/>
      <c r="M846" s="496"/>
      <c r="N846" s="496"/>
      <c r="O846" s="496"/>
      <c r="P846" s="496"/>
      <c r="Q846" s="496"/>
    </row>
    <row r="847" spans="6:17">
      <c r="F847" s="496"/>
      <c r="G847" s="496"/>
      <c r="H847" s="496"/>
      <c r="I847" s="496"/>
      <c r="J847" s="496"/>
      <c r="K847" s="496"/>
      <c r="L847" s="496"/>
      <c r="M847" s="496"/>
      <c r="N847" s="496"/>
      <c r="O847" s="496"/>
      <c r="P847" s="496"/>
      <c r="Q847" s="496"/>
    </row>
    <row r="848" spans="6:17">
      <c r="F848" s="496"/>
      <c r="G848" s="496"/>
      <c r="H848" s="496"/>
      <c r="I848" s="496"/>
      <c r="J848" s="496"/>
      <c r="K848" s="496"/>
      <c r="L848" s="496"/>
      <c r="M848" s="496"/>
      <c r="N848" s="496"/>
      <c r="O848" s="496"/>
      <c r="P848" s="496"/>
      <c r="Q848" s="496"/>
    </row>
    <row r="849" spans="6:17">
      <c r="F849" s="496"/>
      <c r="G849" s="496"/>
      <c r="H849" s="496"/>
      <c r="I849" s="496"/>
      <c r="J849" s="496"/>
      <c r="K849" s="496"/>
      <c r="L849" s="496"/>
      <c r="M849" s="496"/>
      <c r="N849" s="496"/>
      <c r="O849" s="496"/>
      <c r="P849" s="496"/>
      <c r="Q849" s="496"/>
    </row>
    <row r="850" spans="6:17">
      <c r="F850" s="496"/>
      <c r="G850" s="496"/>
      <c r="H850" s="496"/>
      <c r="I850" s="496"/>
      <c r="J850" s="496"/>
      <c r="K850" s="496"/>
      <c r="L850" s="496"/>
      <c r="M850" s="496"/>
      <c r="N850" s="496"/>
      <c r="O850" s="496"/>
      <c r="P850" s="496"/>
      <c r="Q850" s="496"/>
    </row>
    <row r="851" spans="6:17">
      <c r="F851" s="496"/>
      <c r="G851" s="496"/>
      <c r="H851" s="496"/>
      <c r="I851" s="496"/>
      <c r="J851" s="496"/>
      <c r="K851" s="496"/>
      <c r="L851" s="496"/>
      <c r="M851" s="496"/>
      <c r="N851" s="496"/>
      <c r="O851" s="496"/>
      <c r="P851" s="496"/>
      <c r="Q851" s="496"/>
    </row>
    <row r="852" spans="6:17">
      <c r="F852" s="496"/>
      <c r="G852" s="496"/>
      <c r="H852" s="496"/>
      <c r="I852" s="496"/>
      <c r="J852" s="496"/>
      <c r="K852" s="496"/>
      <c r="L852" s="496"/>
      <c r="M852" s="496"/>
      <c r="N852" s="496"/>
      <c r="O852" s="496"/>
      <c r="P852" s="496"/>
      <c r="Q852" s="496"/>
    </row>
    <row r="853" spans="6:17">
      <c r="F853" s="496"/>
      <c r="G853" s="496"/>
      <c r="H853" s="496"/>
      <c r="I853" s="496"/>
      <c r="J853" s="496"/>
      <c r="K853" s="496"/>
      <c r="L853" s="496"/>
      <c r="M853" s="496"/>
      <c r="N853" s="496"/>
      <c r="O853" s="496"/>
      <c r="P853" s="496"/>
      <c r="Q853" s="496"/>
    </row>
    <row r="854" spans="6:17">
      <c r="F854" s="496"/>
      <c r="G854" s="496"/>
      <c r="H854" s="496"/>
      <c r="I854" s="496"/>
      <c r="J854" s="496"/>
      <c r="K854" s="496"/>
      <c r="L854" s="496"/>
      <c r="M854" s="496"/>
      <c r="N854" s="496"/>
      <c r="O854" s="496"/>
      <c r="P854" s="496"/>
      <c r="Q854" s="496"/>
    </row>
    <row r="855" spans="6:17">
      <c r="F855" s="496"/>
      <c r="G855" s="496"/>
      <c r="H855" s="496"/>
      <c r="I855" s="496"/>
      <c r="J855" s="496"/>
      <c r="K855" s="496"/>
      <c r="L855" s="496"/>
      <c r="M855" s="496"/>
      <c r="N855" s="496"/>
      <c r="O855" s="496"/>
      <c r="P855" s="496"/>
      <c r="Q855" s="496"/>
    </row>
    <row r="856" spans="6:17">
      <c r="F856" s="496"/>
      <c r="G856" s="496"/>
      <c r="H856" s="496"/>
      <c r="I856" s="496"/>
      <c r="J856" s="496"/>
      <c r="K856" s="496"/>
      <c r="L856" s="496"/>
      <c r="M856" s="496"/>
      <c r="N856" s="496"/>
      <c r="O856" s="496"/>
      <c r="P856" s="496"/>
      <c r="Q856" s="496"/>
    </row>
    <row r="857" spans="6:17">
      <c r="F857" s="496"/>
      <c r="G857" s="496"/>
      <c r="H857" s="496"/>
      <c r="I857" s="496"/>
      <c r="J857" s="496"/>
      <c r="K857" s="496"/>
      <c r="L857" s="496"/>
      <c r="M857" s="496"/>
      <c r="N857" s="496"/>
      <c r="O857" s="496"/>
      <c r="P857" s="496"/>
      <c r="Q857" s="496"/>
    </row>
    <row r="858" spans="6:17">
      <c r="F858" s="496"/>
      <c r="G858" s="496"/>
      <c r="H858" s="496"/>
      <c r="I858" s="496"/>
      <c r="J858" s="496"/>
      <c r="K858" s="496"/>
      <c r="L858" s="496"/>
      <c r="M858" s="496"/>
      <c r="N858" s="496"/>
      <c r="O858" s="496"/>
      <c r="P858" s="496"/>
      <c r="Q858" s="496"/>
    </row>
    <row r="859" spans="6:17">
      <c r="F859" s="496"/>
      <c r="G859" s="496"/>
      <c r="H859" s="496"/>
      <c r="I859" s="496"/>
      <c r="J859" s="496"/>
      <c r="K859" s="496"/>
      <c r="L859" s="496"/>
      <c r="M859" s="496"/>
      <c r="N859" s="496"/>
      <c r="O859" s="496"/>
      <c r="P859" s="496"/>
      <c r="Q859" s="496"/>
    </row>
    <row r="860" spans="6:17">
      <c r="F860" s="496"/>
      <c r="G860" s="496"/>
      <c r="H860" s="496"/>
      <c r="I860" s="496"/>
      <c r="J860" s="496"/>
      <c r="K860" s="496"/>
      <c r="L860" s="496"/>
      <c r="M860" s="496"/>
      <c r="N860" s="496"/>
      <c r="O860" s="496"/>
      <c r="P860" s="496"/>
      <c r="Q860" s="496"/>
    </row>
    <row r="861" spans="6:17">
      <c r="F861" s="496"/>
      <c r="G861" s="496"/>
      <c r="H861" s="496"/>
      <c r="I861" s="496"/>
      <c r="J861" s="496"/>
      <c r="K861" s="496"/>
      <c r="L861" s="496"/>
      <c r="M861" s="496"/>
      <c r="N861" s="496"/>
      <c r="O861" s="496"/>
      <c r="P861" s="496"/>
      <c r="Q861" s="496"/>
    </row>
    <row r="862" spans="6:17">
      <c r="F862" s="496"/>
      <c r="G862" s="496"/>
      <c r="H862" s="496"/>
      <c r="I862" s="496"/>
      <c r="J862" s="496"/>
      <c r="K862" s="496"/>
      <c r="L862" s="496"/>
      <c r="M862" s="496"/>
      <c r="N862" s="496"/>
      <c r="O862" s="496"/>
      <c r="P862" s="496"/>
      <c r="Q862" s="496"/>
    </row>
    <row r="863" spans="6:17">
      <c r="F863" s="496"/>
      <c r="G863" s="496"/>
      <c r="H863" s="496"/>
      <c r="I863" s="496"/>
      <c r="J863" s="496"/>
      <c r="K863" s="496"/>
      <c r="L863" s="496"/>
      <c r="M863" s="496"/>
      <c r="N863" s="496"/>
      <c r="O863" s="496"/>
      <c r="P863" s="496"/>
      <c r="Q863" s="496"/>
    </row>
    <row r="864" spans="6:17">
      <c r="F864" s="496"/>
      <c r="G864" s="496"/>
      <c r="H864" s="496"/>
      <c r="I864" s="496"/>
      <c r="J864" s="496"/>
      <c r="K864" s="496"/>
      <c r="L864" s="496"/>
      <c r="M864" s="496"/>
      <c r="N864" s="496"/>
      <c r="O864" s="496"/>
      <c r="P864" s="496"/>
      <c r="Q864" s="496"/>
    </row>
    <row r="865" spans="6:17">
      <c r="F865" s="496"/>
      <c r="G865" s="496"/>
      <c r="H865" s="496"/>
      <c r="I865" s="496"/>
      <c r="J865" s="496"/>
      <c r="K865" s="496"/>
      <c r="L865" s="496"/>
      <c r="M865" s="496"/>
      <c r="N865" s="496"/>
      <c r="O865" s="496"/>
      <c r="P865" s="496"/>
      <c r="Q865" s="496"/>
    </row>
    <row r="866" spans="6:17">
      <c r="F866" s="496"/>
      <c r="G866" s="496"/>
      <c r="H866" s="496"/>
      <c r="I866" s="496"/>
      <c r="J866" s="496"/>
      <c r="K866" s="496"/>
      <c r="L866" s="496"/>
      <c r="M866" s="496"/>
      <c r="N866" s="496"/>
      <c r="O866" s="496"/>
      <c r="P866" s="496"/>
      <c r="Q866" s="496"/>
    </row>
    <row r="867" spans="6:17">
      <c r="F867" s="496"/>
      <c r="G867" s="496"/>
      <c r="H867" s="496"/>
      <c r="I867" s="496"/>
      <c r="J867" s="496"/>
      <c r="K867" s="496"/>
      <c r="L867" s="496"/>
      <c r="M867" s="496"/>
      <c r="N867" s="496"/>
      <c r="O867" s="496"/>
      <c r="P867" s="496"/>
      <c r="Q867" s="496"/>
    </row>
    <row r="868" spans="6:17">
      <c r="F868" s="496"/>
      <c r="G868" s="496"/>
      <c r="H868" s="496"/>
      <c r="I868" s="496"/>
      <c r="J868" s="496"/>
      <c r="K868" s="496"/>
      <c r="L868" s="496"/>
      <c r="M868" s="496"/>
      <c r="N868" s="496"/>
      <c r="O868" s="496"/>
      <c r="P868" s="496"/>
      <c r="Q868" s="496"/>
    </row>
    <row r="869" spans="6:17">
      <c r="F869" s="496"/>
      <c r="G869" s="496"/>
      <c r="H869" s="496"/>
      <c r="I869" s="496"/>
      <c r="J869" s="496"/>
      <c r="K869" s="496"/>
      <c r="L869" s="496"/>
      <c r="M869" s="496"/>
      <c r="N869" s="496"/>
      <c r="O869" s="496"/>
      <c r="P869" s="496"/>
      <c r="Q869" s="496"/>
    </row>
    <row r="870" spans="6:17">
      <c r="F870" s="496"/>
      <c r="G870" s="496"/>
      <c r="H870" s="496"/>
      <c r="I870" s="496"/>
      <c r="J870" s="496"/>
      <c r="K870" s="496"/>
      <c r="L870" s="496"/>
      <c r="M870" s="496"/>
      <c r="N870" s="496"/>
      <c r="O870" s="496"/>
      <c r="P870" s="496"/>
      <c r="Q870" s="496"/>
    </row>
    <row r="871" spans="6:17">
      <c r="F871" s="496"/>
      <c r="G871" s="496"/>
      <c r="H871" s="496"/>
      <c r="I871" s="496"/>
      <c r="J871" s="496"/>
      <c r="K871" s="496"/>
      <c r="L871" s="496"/>
      <c r="M871" s="496"/>
      <c r="N871" s="496"/>
      <c r="O871" s="496"/>
      <c r="P871" s="496"/>
      <c r="Q871" s="496"/>
    </row>
    <row r="872" spans="6:17">
      <c r="F872" s="496"/>
      <c r="G872" s="496"/>
      <c r="H872" s="496"/>
      <c r="I872" s="496"/>
      <c r="J872" s="496"/>
      <c r="K872" s="496"/>
      <c r="L872" s="496"/>
      <c r="M872" s="496"/>
      <c r="N872" s="496"/>
      <c r="O872" s="496"/>
      <c r="P872" s="496"/>
      <c r="Q872" s="496"/>
    </row>
    <row r="873" spans="6:17">
      <c r="F873" s="496"/>
      <c r="G873" s="496"/>
      <c r="H873" s="496"/>
      <c r="I873" s="496"/>
      <c r="J873" s="496"/>
      <c r="K873" s="496"/>
      <c r="L873" s="496"/>
      <c r="M873" s="496"/>
      <c r="N873" s="496"/>
      <c r="O873" s="496"/>
      <c r="P873" s="496"/>
      <c r="Q873" s="496"/>
    </row>
    <row r="874" spans="6:17">
      <c r="F874" s="496"/>
      <c r="G874" s="496"/>
      <c r="H874" s="496"/>
      <c r="I874" s="496"/>
      <c r="J874" s="496"/>
      <c r="K874" s="496"/>
      <c r="L874" s="496"/>
      <c r="M874" s="496"/>
      <c r="N874" s="496"/>
      <c r="O874" s="496"/>
      <c r="P874" s="496"/>
      <c r="Q874" s="496"/>
    </row>
    <row r="875" spans="6:17">
      <c r="F875" s="496"/>
      <c r="G875" s="496"/>
      <c r="H875" s="496"/>
      <c r="I875" s="496"/>
      <c r="J875" s="496"/>
      <c r="K875" s="496"/>
      <c r="L875" s="496"/>
      <c r="M875" s="496"/>
      <c r="N875" s="496"/>
      <c r="O875" s="496"/>
      <c r="P875" s="496"/>
      <c r="Q875" s="496"/>
    </row>
    <row r="876" spans="6:17">
      <c r="F876" s="496"/>
      <c r="G876" s="496"/>
      <c r="H876" s="496"/>
      <c r="I876" s="496"/>
      <c r="J876" s="496"/>
      <c r="K876" s="496"/>
      <c r="L876" s="496"/>
      <c r="M876" s="496"/>
      <c r="N876" s="496"/>
      <c r="O876" s="496"/>
      <c r="P876" s="496"/>
      <c r="Q876" s="496"/>
    </row>
    <row r="877" spans="6:17">
      <c r="F877" s="496"/>
      <c r="G877" s="496"/>
      <c r="H877" s="496"/>
      <c r="I877" s="496"/>
      <c r="J877" s="496"/>
      <c r="K877" s="496"/>
      <c r="L877" s="496"/>
      <c r="M877" s="496"/>
      <c r="N877" s="496"/>
      <c r="O877" s="496"/>
      <c r="P877" s="496"/>
      <c r="Q877" s="496"/>
    </row>
    <row r="878" spans="6:17">
      <c r="F878" s="496"/>
      <c r="G878" s="496"/>
      <c r="H878" s="496"/>
      <c r="I878" s="496"/>
      <c r="J878" s="496"/>
      <c r="K878" s="496"/>
      <c r="L878" s="496"/>
      <c r="M878" s="496"/>
      <c r="N878" s="496"/>
      <c r="O878" s="496"/>
      <c r="P878" s="496"/>
      <c r="Q878" s="496"/>
    </row>
    <row r="879" spans="6:17">
      <c r="F879" s="496"/>
      <c r="G879" s="496"/>
      <c r="H879" s="496"/>
      <c r="I879" s="496"/>
      <c r="J879" s="496"/>
      <c r="K879" s="496"/>
      <c r="L879" s="496"/>
      <c r="M879" s="496"/>
      <c r="N879" s="496"/>
      <c r="O879" s="496"/>
      <c r="P879" s="496"/>
      <c r="Q879" s="496"/>
    </row>
    <row r="880" spans="6:17">
      <c r="F880" s="496"/>
      <c r="G880" s="496"/>
      <c r="H880" s="496"/>
      <c r="I880" s="496"/>
      <c r="J880" s="496"/>
      <c r="K880" s="496"/>
      <c r="L880" s="496"/>
      <c r="M880" s="496"/>
      <c r="N880" s="496"/>
      <c r="O880" s="496"/>
      <c r="P880" s="496"/>
      <c r="Q880" s="496"/>
    </row>
    <row r="881" spans="6:17">
      <c r="F881" s="496"/>
      <c r="G881" s="496"/>
      <c r="H881" s="496"/>
      <c r="I881" s="496"/>
      <c r="J881" s="496"/>
      <c r="K881" s="496"/>
      <c r="L881" s="496"/>
      <c r="M881" s="496"/>
      <c r="N881" s="496"/>
      <c r="O881" s="496"/>
      <c r="P881" s="496"/>
      <c r="Q881" s="496"/>
    </row>
    <row r="882" spans="6:17">
      <c r="F882" s="496"/>
      <c r="G882" s="496"/>
      <c r="H882" s="496"/>
      <c r="I882" s="496"/>
      <c r="J882" s="496"/>
      <c r="K882" s="496"/>
      <c r="L882" s="496"/>
      <c r="M882" s="496"/>
      <c r="N882" s="496"/>
      <c r="O882" s="496"/>
      <c r="P882" s="496"/>
      <c r="Q882" s="496"/>
    </row>
    <row r="883" spans="6:17">
      <c r="F883" s="496"/>
      <c r="G883" s="496"/>
      <c r="H883" s="496"/>
      <c r="I883" s="496"/>
      <c r="J883" s="496"/>
      <c r="K883" s="496"/>
      <c r="L883" s="496"/>
      <c r="M883" s="496"/>
      <c r="N883" s="496"/>
      <c r="O883" s="496"/>
      <c r="P883" s="496"/>
      <c r="Q883" s="496"/>
    </row>
    <row r="884" spans="6:17">
      <c r="F884" s="496"/>
      <c r="G884" s="496"/>
      <c r="H884" s="496"/>
      <c r="I884" s="496"/>
      <c r="J884" s="496"/>
      <c r="K884" s="496"/>
      <c r="L884" s="496"/>
      <c r="M884" s="496"/>
      <c r="N884" s="496"/>
      <c r="O884" s="496"/>
      <c r="P884" s="496"/>
      <c r="Q884" s="496"/>
    </row>
    <row r="885" spans="6:17">
      <c r="F885" s="496"/>
      <c r="G885" s="496"/>
      <c r="H885" s="496"/>
      <c r="I885" s="496"/>
      <c r="J885" s="496"/>
      <c r="K885" s="496"/>
      <c r="L885" s="496"/>
      <c r="M885" s="496"/>
      <c r="N885" s="496"/>
      <c r="O885" s="496"/>
      <c r="P885" s="496"/>
      <c r="Q885" s="496"/>
    </row>
    <row r="886" spans="6:17">
      <c r="F886" s="496"/>
      <c r="G886" s="496"/>
      <c r="H886" s="496"/>
      <c r="I886" s="496"/>
      <c r="J886" s="496"/>
      <c r="K886" s="496"/>
      <c r="L886" s="496"/>
      <c r="M886" s="496"/>
      <c r="N886" s="496"/>
      <c r="O886" s="496"/>
      <c r="P886" s="496"/>
      <c r="Q886" s="496"/>
    </row>
    <row r="887" spans="6:17">
      <c r="F887" s="496"/>
      <c r="G887" s="496"/>
      <c r="H887" s="496"/>
      <c r="I887" s="496"/>
      <c r="J887" s="496"/>
      <c r="K887" s="496"/>
      <c r="L887" s="496"/>
      <c r="M887" s="496"/>
      <c r="N887" s="496"/>
      <c r="O887" s="496"/>
      <c r="P887" s="496"/>
      <c r="Q887" s="496"/>
    </row>
    <row r="888" spans="6:17">
      <c r="F888" s="496"/>
      <c r="G888" s="496"/>
      <c r="H888" s="496"/>
      <c r="I888" s="496"/>
      <c r="J888" s="496"/>
      <c r="K888" s="496"/>
      <c r="L888" s="496"/>
      <c r="M888" s="496"/>
      <c r="N888" s="496"/>
      <c r="O888" s="496"/>
      <c r="P888" s="496"/>
      <c r="Q888" s="496"/>
    </row>
    <row r="889" spans="6:17">
      <c r="F889" s="496"/>
      <c r="G889" s="496"/>
      <c r="H889" s="496"/>
      <c r="I889" s="496"/>
      <c r="J889" s="496"/>
      <c r="K889" s="496"/>
      <c r="L889" s="496"/>
      <c r="M889" s="496"/>
      <c r="N889" s="496"/>
      <c r="O889" s="496"/>
      <c r="P889" s="496"/>
      <c r="Q889" s="496"/>
    </row>
    <row r="890" spans="6:17">
      <c r="F890" s="496"/>
      <c r="G890" s="496"/>
      <c r="H890" s="496"/>
      <c r="I890" s="496"/>
      <c r="J890" s="496"/>
      <c r="K890" s="496"/>
      <c r="L890" s="496"/>
      <c r="M890" s="496"/>
      <c r="N890" s="496"/>
      <c r="O890" s="496"/>
      <c r="P890" s="496"/>
      <c r="Q890" s="496"/>
    </row>
    <row r="891" spans="6:17">
      <c r="F891" s="496"/>
      <c r="G891" s="496"/>
      <c r="H891" s="496"/>
      <c r="I891" s="496"/>
      <c r="J891" s="496"/>
      <c r="K891" s="496"/>
      <c r="L891" s="496"/>
      <c r="M891" s="496"/>
      <c r="N891" s="496"/>
      <c r="O891" s="496"/>
      <c r="P891" s="496"/>
      <c r="Q891" s="496"/>
    </row>
    <row r="892" spans="6:17">
      <c r="F892" s="496"/>
      <c r="G892" s="496"/>
      <c r="H892" s="496"/>
      <c r="I892" s="496"/>
      <c r="J892" s="496"/>
      <c r="K892" s="496"/>
      <c r="L892" s="496"/>
      <c r="M892" s="496"/>
      <c r="N892" s="496"/>
      <c r="O892" s="496"/>
      <c r="P892" s="496"/>
      <c r="Q892" s="496"/>
    </row>
    <row r="893" spans="6:17">
      <c r="F893" s="496"/>
      <c r="G893" s="496"/>
      <c r="H893" s="496"/>
      <c r="I893" s="496"/>
      <c r="J893" s="496"/>
      <c r="K893" s="496"/>
      <c r="L893" s="496"/>
      <c r="M893" s="496"/>
      <c r="N893" s="496"/>
      <c r="O893" s="496"/>
      <c r="P893" s="496"/>
      <c r="Q893" s="496"/>
    </row>
    <row r="894" spans="6:17">
      <c r="F894" s="496"/>
      <c r="G894" s="496"/>
      <c r="H894" s="496"/>
      <c r="I894" s="496"/>
      <c r="J894" s="496"/>
      <c r="K894" s="496"/>
      <c r="L894" s="496"/>
      <c r="M894" s="496"/>
      <c r="N894" s="496"/>
      <c r="O894" s="496"/>
      <c r="P894" s="496"/>
      <c r="Q894" s="496"/>
    </row>
    <row r="895" spans="6:17">
      <c r="F895" s="496"/>
      <c r="G895" s="496"/>
      <c r="H895" s="496"/>
      <c r="I895" s="496"/>
      <c r="J895" s="496"/>
      <c r="K895" s="496"/>
      <c r="L895" s="496"/>
      <c r="M895" s="496"/>
      <c r="N895" s="496"/>
      <c r="O895" s="496"/>
      <c r="P895" s="496"/>
      <c r="Q895" s="496"/>
    </row>
    <row r="896" spans="6:17">
      <c r="F896" s="496"/>
      <c r="G896" s="496"/>
      <c r="H896" s="496"/>
      <c r="I896" s="496"/>
      <c r="J896" s="496"/>
      <c r="K896" s="496"/>
      <c r="L896" s="496"/>
      <c r="M896" s="496"/>
      <c r="N896" s="496"/>
      <c r="O896" s="496"/>
      <c r="P896" s="496"/>
      <c r="Q896" s="496"/>
    </row>
    <row r="897" spans="6:17">
      <c r="F897" s="496"/>
      <c r="G897" s="496"/>
      <c r="H897" s="496"/>
      <c r="I897" s="496"/>
      <c r="J897" s="496"/>
      <c r="K897" s="496"/>
      <c r="L897" s="496"/>
      <c r="M897" s="496"/>
      <c r="N897" s="496"/>
      <c r="O897" s="496"/>
      <c r="P897" s="496"/>
      <c r="Q897" s="496"/>
    </row>
    <row r="898" spans="6:17">
      <c r="F898" s="496"/>
      <c r="G898" s="496"/>
      <c r="H898" s="496"/>
      <c r="I898" s="496"/>
      <c r="J898" s="496"/>
      <c r="K898" s="496"/>
      <c r="L898" s="496"/>
      <c r="M898" s="496"/>
      <c r="N898" s="496"/>
      <c r="O898" s="496"/>
      <c r="P898" s="496"/>
      <c r="Q898" s="496"/>
    </row>
    <row r="899" spans="6:17">
      <c r="F899" s="496"/>
      <c r="G899" s="496"/>
      <c r="H899" s="496"/>
      <c r="I899" s="496"/>
      <c r="J899" s="496"/>
      <c r="K899" s="496"/>
      <c r="L899" s="496"/>
      <c r="M899" s="496"/>
      <c r="N899" s="496"/>
      <c r="O899" s="496"/>
      <c r="P899" s="496"/>
      <c r="Q899" s="496"/>
    </row>
    <row r="900" spans="6:17">
      <c r="F900" s="496"/>
      <c r="G900" s="496"/>
      <c r="H900" s="496"/>
      <c r="I900" s="496"/>
      <c r="J900" s="496"/>
      <c r="K900" s="496"/>
      <c r="L900" s="496"/>
      <c r="M900" s="496"/>
      <c r="N900" s="496"/>
      <c r="O900" s="496"/>
      <c r="P900" s="496"/>
      <c r="Q900" s="496"/>
    </row>
    <row r="901" spans="6:17">
      <c r="F901" s="496"/>
      <c r="G901" s="496"/>
      <c r="H901" s="496"/>
      <c r="I901" s="496"/>
      <c r="J901" s="496"/>
      <c r="K901" s="496"/>
      <c r="L901" s="496"/>
      <c r="M901" s="496"/>
      <c r="N901" s="496"/>
      <c r="O901" s="496"/>
      <c r="P901" s="496"/>
      <c r="Q901" s="496"/>
    </row>
    <row r="902" spans="6:17">
      <c r="F902" s="496"/>
      <c r="G902" s="496"/>
      <c r="H902" s="496"/>
      <c r="I902" s="496"/>
      <c r="J902" s="496"/>
      <c r="K902" s="496"/>
      <c r="L902" s="496"/>
      <c r="M902" s="496"/>
      <c r="N902" s="496"/>
      <c r="O902" s="496"/>
      <c r="P902" s="496"/>
      <c r="Q902" s="496"/>
    </row>
    <row r="903" spans="6:17">
      <c r="F903" s="496"/>
      <c r="G903" s="496"/>
      <c r="H903" s="496"/>
      <c r="I903" s="496"/>
      <c r="J903" s="496"/>
      <c r="K903" s="496"/>
      <c r="L903" s="496"/>
      <c r="M903" s="496"/>
      <c r="N903" s="496"/>
      <c r="O903" s="496"/>
      <c r="P903" s="496"/>
      <c r="Q903" s="496"/>
    </row>
    <row r="904" spans="6:17">
      <c r="F904" s="496"/>
      <c r="G904" s="496"/>
      <c r="H904" s="496"/>
      <c r="I904" s="496"/>
      <c r="J904" s="496"/>
      <c r="K904" s="496"/>
      <c r="L904" s="496"/>
      <c r="M904" s="496"/>
      <c r="N904" s="496"/>
      <c r="O904" s="496"/>
      <c r="P904" s="496"/>
      <c r="Q904" s="496"/>
    </row>
    <row r="905" spans="6:17">
      <c r="F905" s="496"/>
      <c r="G905" s="496"/>
      <c r="H905" s="496"/>
      <c r="I905" s="496"/>
      <c r="J905" s="496"/>
      <c r="K905" s="496"/>
      <c r="L905" s="496"/>
      <c r="M905" s="496"/>
      <c r="N905" s="496"/>
      <c r="O905" s="496"/>
      <c r="P905" s="496"/>
      <c r="Q905" s="496"/>
    </row>
    <row r="906" spans="6:17">
      <c r="F906" s="496"/>
      <c r="G906" s="496"/>
      <c r="H906" s="496"/>
      <c r="I906" s="496"/>
      <c r="J906" s="496"/>
      <c r="K906" s="496"/>
      <c r="L906" s="496"/>
      <c r="M906" s="496"/>
      <c r="N906" s="496"/>
      <c r="O906" s="496"/>
      <c r="P906" s="496"/>
      <c r="Q906" s="496"/>
    </row>
    <row r="907" spans="6:17">
      <c r="F907" s="496"/>
      <c r="G907" s="496"/>
      <c r="H907" s="496"/>
      <c r="I907" s="496"/>
      <c r="J907" s="496"/>
      <c r="K907" s="496"/>
      <c r="L907" s="496"/>
      <c r="M907" s="496"/>
      <c r="N907" s="496"/>
      <c r="O907" s="496"/>
      <c r="P907" s="496"/>
      <c r="Q907" s="496"/>
    </row>
    <row r="908" spans="6:17">
      <c r="F908" s="496"/>
      <c r="G908" s="496"/>
      <c r="H908" s="496"/>
      <c r="I908" s="496"/>
      <c r="J908" s="496"/>
      <c r="K908" s="496"/>
      <c r="L908" s="496"/>
      <c r="M908" s="496"/>
      <c r="N908" s="496"/>
      <c r="O908" s="496"/>
      <c r="P908" s="496"/>
      <c r="Q908" s="496"/>
    </row>
    <row r="909" spans="6:17">
      <c r="F909" s="496"/>
      <c r="G909" s="496"/>
      <c r="H909" s="496"/>
      <c r="I909" s="496"/>
      <c r="J909" s="496"/>
      <c r="K909" s="496"/>
      <c r="L909" s="496"/>
      <c r="M909" s="496"/>
      <c r="N909" s="496"/>
      <c r="O909" s="496"/>
      <c r="P909" s="496"/>
      <c r="Q909" s="496"/>
    </row>
    <row r="910" spans="6:17">
      <c r="F910" s="496"/>
      <c r="G910" s="496"/>
      <c r="H910" s="496"/>
      <c r="I910" s="496"/>
      <c r="J910" s="496"/>
      <c r="K910" s="496"/>
      <c r="L910" s="496"/>
      <c r="M910" s="496"/>
      <c r="N910" s="496"/>
      <c r="O910" s="496"/>
      <c r="P910" s="496"/>
      <c r="Q910" s="496"/>
    </row>
    <row r="911" spans="6:17">
      <c r="F911" s="496"/>
      <c r="G911" s="496"/>
      <c r="H911" s="496"/>
      <c r="I911" s="496"/>
      <c r="J911" s="496"/>
      <c r="K911" s="496"/>
      <c r="L911" s="496"/>
      <c r="M911" s="496"/>
      <c r="N911" s="496"/>
      <c r="O911" s="496"/>
      <c r="P911" s="496"/>
      <c r="Q911" s="496"/>
    </row>
    <row r="912" spans="6:17">
      <c r="F912" s="496"/>
      <c r="G912" s="496"/>
      <c r="H912" s="496"/>
      <c r="I912" s="496"/>
      <c r="J912" s="496"/>
      <c r="K912" s="496"/>
      <c r="L912" s="496"/>
      <c r="M912" s="496"/>
      <c r="N912" s="496"/>
      <c r="O912" s="496"/>
      <c r="P912" s="496"/>
      <c r="Q912" s="496"/>
    </row>
    <row r="913" spans="6:17">
      <c r="F913" s="496"/>
      <c r="G913" s="496"/>
      <c r="H913" s="496"/>
      <c r="I913" s="496"/>
      <c r="J913" s="496"/>
      <c r="K913" s="496"/>
      <c r="L913" s="496"/>
      <c r="M913" s="496"/>
      <c r="N913" s="496"/>
      <c r="O913" s="496"/>
      <c r="P913" s="496"/>
      <c r="Q913" s="496"/>
    </row>
    <row r="914" spans="6:17">
      <c r="F914" s="496"/>
      <c r="G914" s="496"/>
      <c r="H914" s="496"/>
      <c r="I914" s="496"/>
      <c r="J914" s="496"/>
      <c r="K914" s="496"/>
      <c r="L914" s="496"/>
      <c r="M914" s="496"/>
      <c r="N914" s="496"/>
      <c r="O914" s="496"/>
      <c r="P914" s="496"/>
      <c r="Q914" s="496"/>
    </row>
    <row r="915" spans="6:17">
      <c r="F915" s="496"/>
      <c r="G915" s="496"/>
      <c r="H915" s="496"/>
      <c r="I915" s="496"/>
      <c r="J915" s="496"/>
      <c r="K915" s="496"/>
      <c r="L915" s="496"/>
      <c r="M915" s="496"/>
      <c r="N915" s="496"/>
      <c r="O915" s="496"/>
      <c r="P915" s="496"/>
      <c r="Q915" s="496"/>
    </row>
    <row r="916" spans="6:17">
      <c r="F916" s="496"/>
      <c r="G916" s="496"/>
      <c r="H916" s="496"/>
      <c r="I916" s="496"/>
      <c r="J916" s="496"/>
      <c r="K916" s="496"/>
      <c r="L916" s="496"/>
      <c r="M916" s="496"/>
      <c r="N916" s="496"/>
      <c r="O916" s="496"/>
      <c r="P916" s="496"/>
      <c r="Q916" s="496"/>
    </row>
    <row r="917" spans="6:17">
      <c r="F917" s="496"/>
      <c r="G917" s="496"/>
      <c r="H917" s="496"/>
      <c r="I917" s="496"/>
      <c r="J917" s="496"/>
      <c r="K917" s="496"/>
      <c r="L917" s="496"/>
      <c r="M917" s="496"/>
      <c r="N917" s="496"/>
      <c r="O917" s="496"/>
      <c r="P917" s="496"/>
      <c r="Q917" s="496"/>
    </row>
    <row r="918" spans="6:17">
      <c r="F918" s="496"/>
      <c r="G918" s="496"/>
      <c r="H918" s="496"/>
      <c r="I918" s="496"/>
      <c r="J918" s="496"/>
      <c r="K918" s="496"/>
      <c r="L918" s="496"/>
      <c r="M918" s="496"/>
      <c r="N918" s="496"/>
      <c r="O918" s="496"/>
      <c r="P918" s="496"/>
      <c r="Q918" s="496"/>
    </row>
    <row r="919" spans="6:17">
      <c r="F919" s="496"/>
      <c r="G919" s="496"/>
      <c r="H919" s="496"/>
      <c r="I919" s="496"/>
      <c r="J919" s="496"/>
      <c r="K919" s="496"/>
      <c r="L919" s="496"/>
      <c r="M919" s="496"/>
      <c r="N919" s="496"/>
      <c r="O919" s="496"/>
      <c r="P919" s="496"/>
      <c r="Q919" s="496"/>
    </row>
    <row r="920" spans="6:17">
      <c r="F920" s="496"/>
      <c r="G920" s="496"/>
      <c r="H920" s="496"/>
      <c r="I920" s="496"/>
      <c r="J920" s="496"/>
      <c r="K920" s="496"/>
      <c r="L920" s="496"/>
      <c r="M920" s="496"/>
      <c r="N920" s="496"/>
      <c r="O920" s="496"/>
      <c r="P920" s="496"/>
      <c r="Q920" s="496"/>
    </row>
    <row r="921" spans="6:17">
      <c r="F921" s="496"/>
      <c r="G921" s="496"/>
      <c r="H921" s="496"/>
      <c r="I921" s="496"/>
      <c r="J921" s="496"/>
      <c r="K921" s="496"/>
      <c r="L921" s="496"/>
      <c r="M921" s="496"/>
      <c r="N921" s="496"/>
      <c r="O921" s="496"/>
      <c r="P921" s="496"/>
      <c r="Q921" s="496"/>
    </row>
    <row r="922" spans="6:17">
      <c r="F922" s="496"/>
      <c r="G922" s="496"/>
      <c r="H922" s="496"/>
      <c r="I922" s="496"/>
      <c r="J922" s="496"/>
      <c r="K922" s="496"/>
      <c r="L922" s="496"/>
      <c r="M922" s="496"/>
      <c r="N922" s="496"/>
      <c r="O922" s="496"/>
      <c r="P922" s="496"/>
      <c r="Q922" s="496"/>
    </row>
    <row r="923" spans="6:17">
      <c r="F923" s="496"/>
      <c r="G923" s="496"/>
      <c r="H923" s="496"/>
      <c r="I923" s="496"/>
      <c r="J923" s="496"/>
      <c r="K923" s="496"/>
      <c r="L923" s="496"/>
      <c r="M923" s="496"/>
      <c r="N923" s="496"/>
      <c r="O923" s="496"/>
      <c r="P923" s="496"/>
      <c r="Q923" s="496"/>
    </row>
    <row r="924" spans="6:17">
      <c r="F924" s="496"/>
      <c r="G924" s="496"/>
      <c r="H924" s="496"/>
      <c r="I924" s="496"/>
      <c r="J924" s="496"/>
      <c r="K924" s="496"/>
      <c r="L924" s="496"/>
      <c r="M924" s="496"/>
      <c r="N924" s="496"/>
      <c r="O924" s="496"/>
      <c r="P924" s="496"/>
      <c r="Q924" s="496"/>
    </row>
    <row r="925" spans="6:17">
      <c r="F925" s="496"/>
      <c r="G925" s="496"/>
      <c r="H925" s="496"/>
      <c r="I925" s="496"/>
      <c r="J925" s="496"/>
      <c r="K925" s="496"/>
      <c r="L925" s="496"/>
      <c r="M925" s="496"/>
      <c r="N925" s="496"/>
      <c r="O925" s="496"/>
      <c r="P925" s="496"/>
      <c r="Q925" s="496"/>
    </row>
    <row r="926" spans="6:17">
      <c r="F926" s="496"/>
      <c r="G926" s="496"/>
      <c r="H926" s="496"/>
      <c r="I926" s="496"/>
      <c r="J926" s="496"/>
      <c r="K926" s="496"/>
      <c r="L926" s="496"/>
      <c r="M926" s="496"/>
      <c r="N926" s="496"/>
      <c r="O926" s="496"/>
      <c r="P926" s="496"/>
      <c r="Q926" s="496"/>
    </row>
    <row r="927" spans="6:17">
      <c r="F927" s="496"/>
      <c r="G927" s="496"/>
      <c r="H927" s="496"/>
      <c r="I927" s="496"/>
      <c r="J927" s="496"/>
      <c r="K927" s="496"/>
      <c r="L927" s="496"/>
      <c r="M927" s="496"/>
      <c r="N927" s="496"/>
      <c r="O927" s="496"/>
      <c r="P927" s="496"/>
      <c r="Q927" s="496"/>
    </row>
    <row r="928" spans="6:17">
      <c r="F928" s="496"/>
      <c r="G928" s="496"/>
      <c r="H928" s="496"/>
      <c r="I928" s="496"/>
      <c r="J928" s="496"/>
      <c r="K928" s="496"/>
      <c r="L928" s="496"/>
      <c r="M928" s="496"/>
      <c r="N928" s="496"/>
      <c r="O928" s="496"/>
      <c r="P928" s="496"/>
      <c r="Q928" s="496"/>
    </row>
    <row r="929" spans="6:17">
      <c r="F929" s="496"/>
      <c r="G929" s="496"/>
      <c r="H929" s="496"/>
      <c r="I929" s="496"/>
      <c r="J929" s="496"/>
      <c r="K929" s="496"/>
      <c r="L929" s="496"/>
      <c r="M929" s="496"/>
      <c r="N929" s="496"/>
      <c r="O929" s="496"/>
      <c r="P929" s="496"/>
      <c r="Q929" s="496"/>
    </row>
    <row r="930" spans="6:17">
      <c r="F930" s="496"/>
      <c r="G930" s="496"/>
      <c r="H930" s="496"/>
      <c r="I930" s="496"/>
      <c r="J930" s="496"/>
      <c r="K930" s="496"/>
      <c r="L930" s="496"/>
      <c r="M930" s="496"/>
      <c r="N930" s="496"/>
      <c r="O930" s="496"/>
      <c r="P930" s="496"/>
      <c r="Q930" s="496"/>
    </row>
    <row r="931" spans="6:17">
      <c r="F931" s="496"/>
      <c r="G931" s="496"/>
      <c r="H931" s="496"/>
      <c r="I931" s="496"/>
      <c r="J931" s="496"/>
      <c r="K931" s="496"/>
      <c r="L931" s="496"/>
      <c r="M931" s="496"/>
      <c r="N931" s="496"/>
      <c r="O931" s="496"/>
      <c r="P931" s="496"/>
      <c r="Q931" s="496"/>
    </row>
    <row r="932" spans="6:17">
      <c r="F932" s="496"/>
      <c r="G932" s="496"/>
      <c r="H932" s="496"/>
      <c r="I932" s="496"/>
      <c r="J932" s="496"/>
      <c r="K932" s="496"/>
      <c r="L932" s="496"/>
      <c r="M932" s="496"/>
      <c r="N932" s="496"/>
      <c r="O932" s="496"/>
      <c r="P932" s="496"/>
      <c r="Q932" s="496"/>
    </row>
    <row r="933" spans="6:17">
      <c r="F933" s="496"/>
      <c r="G933" s="496"/>
      <c r="H933" s="496"/>
      <c r="I933" s="496"/>
      <c r="J933" s="496"/>
      <c r="K933" s="496"/>
      <c r="L933" s="496"/>
      <c r="M933" s="496"/>
      <c r="N933" s="496"/>
      <c r="O933" s="496"/>
      <c r="P933" s="496"/>
      <c r="Q933" s="496"/>
    </row>
    <row r="934" spans="6:17">
      <c r="F934" s="496"/>
      <c r="G934" s="496"/>
      <c r="H934" s="496"/>
      <c r="I934" s="496"/>
      <c r="J934" s="496"/>
      <c r="K934" s="496"/>
      <c r="L934" s="496"/>
      <c r="M934" s="496"/>
      <c r="N934" s="496"/>
      <c r="O934" s="496"/>
      <c r="P934" s="496"/>
      <c r="Q934" s="496"/>
    </row>
    <row r="935" spans="6:17">
      <c r="F935" s="496"/>
      <c r="G935" s="496"/>
      <c r="H935" s="496"/>
      <c r="I935" s="496"/>
      <c r="J935" s="496"/>
      <c r="K935" s="496"/>
      <c r="L935" s="496"/>
      <c r="M935" s="496"/>
      <c r="N935" s="496"/>
      <c r="O935" s="496"/>
      <c r="P935" s="496"/>
      <c r="Q935" s="496"/>
    </row>
    <row r="936" spans="6:17">
      <c r="F936" s="496"/>
      <c r="G936" s="496"/>
      <c r="H936" s="496"/>
      <c r="I936" s="496"/>
      <c r="J936" s="496"/>
      <c r="K936" s="496"/>
      <c r="L936" s="496"/>
      <c r="M936" s="496"/>
      <c r="N936" s="496"/>
      <c r="O936" s="496"/>
      <c r="P936" s="496"/>
      <c r="Q936" s="496"/>
    </row>
    <row r="937" spans="6:17">
      <c r="F937" s="496"/>
      <c r="G937" s="496"/>
      <c r="H937" s="496"/>
      <c r="I937" s="496"/>
      <c r="J937" s="496"/>
      <c r="K937" s="496"/>
      <c r="L937" s="496"/>
      <c r="M937" s="496"/>
      <c r="N937" s="496"/>
      <c r="O937" s="496"/>
      <c r="P937" s="496"/>
      <c r="Q937" s="496"/>
    </row>
    <row r="938" spans="6:17">
      <c r="F938" s="496"/>
      <c r="G938" s="496"/>
      <c r="H938" s="496"/>
      <c r="I938" s="496"/>
      <c r="J938" s="496"/>
      <c r="K938" s="496"/>
      <c r="L938" s="496"/>
      <c r="M938" s="496"/>
      <c r="N938" s="496"/>
      <c r="O938" s="496"/>
      <c r="P938" s="496"/>
      <c r="Q938" s="496"/>
    </row>
    <row r="939" spans="6:17">
      <c r="F939" s="496"/>
      <c r="G939" s="496"/>
      <c r="H939" s="496"/>
      <c r="I939" s="496"/>
      <c r="J939" s="496"/>
      <c r="K939" s="496"/>
      <c r="L939" s="496"/>
      <c r="M939" s="496"/>
      <c r="N939" s="496"/>
      <c r="O939" s="496"/>
      <c r="P939" s="496"/>
      <c r="Q939" s="496"/>
    </row>
    <row r="940" spans="6:17">
      <c r="F940" s="496"/>
      <c r="G940" s="496"/>
      <c r="H940" s="496"/>
      <c r="I940" s="496"/>
      <c r="J940" s="496"/>
      <c r="K940" s="496"/>
      <c r="L940" s="496"/>
      <c r="M940" s="496"/>
      <c r="N940" s="496"/>
      <c r="O940" s="496"/>
      <c r="P940" s="496"/>
      <c r="Q940" s="496"/>
    </row>
    <row r="941" spans="6:17">
      <c r="F941" s="496"/>
      <c r="G941" s="496"/>
      <c r="H941" s="496"/>
      <c r="I941" s="496"/>
      <c r="J941" s="496"/>
      <c r="K941" s="496"/>
      <c r="L941" s="496"/>
      <c r="M941" s="496"/>
      <c r="N941" s="496"/>
      <c r="O941" s="496"/>
      <c r="P941" s="496"/>
      <c r="Q941" s="496"/>
    </row>
    <row r="942" spans="6:17">
      <c r="F942" s="496"/>
      <c r="G942" s="496"/>
      <c r="H942" s="496"/>
      <c r="I942" s="496"/>
      <c r="J942" s="496"/>
      <c r="K942" s="496"/>
      <c r="L942" s="496"/>
      <c r="M942" s="496"/>
      <c r="N942" s="496"/>
      <c r="O942" s="496"/>
      <c r="P942" s="496"/>
      <c r="Q942" s="496"/>
    </row>
    <row r="943" spans="6:17">
      <c r="F943" s="496"/>
      <c r="G943" s="496"/>
      <c r="H943" s="496"/>
      <c r="I943" s="496"/>
      <c r="J943" s="496"/>
      <c r="K943" s="496"/>
      <c r="L943" s="496"/>
      <c r="M943" s="496"/>
      <c r="N943" s="496"/>
      <c r="O943" s="496"/>
      <c r="P943" s="496"/>
      <c r="Q943" s="496"/>
    </row>
    <row r="944" spans="6:17">
      <c r="F944" s="496"/>
      <c r="G944" s="496"/>
      <c r="H944" s="496"/>
      <c r="I944" s="496"/>
      <c r="J944" s="496"/>
      <c r="K944" s="496"/>
      <c r="L944" s="496"/>
      <c r="M944" s="496"/>
      <c r="N944" s="496"/>
      <c r="O944" s="496"/>
      <c r="P944" s="496"/>
      <c r="Q944" s="496"/>
    </row>
    <row r="945" spans="6:17">
      <c r="F945" s="496"/>
      <c r="G945" s="496"/>
      <c r="H945" s="496"/>
      <c r="I945" s="496"/>
      <c r="J945" s="496"/>
      <c r="K945" s="496"/>
      <c r="L945" s="496"/>
      <c r="M945" s="496"/>
      <c r="N945" s="496"/>
      <c r="O945" s="496"/>
      <c r="P945" s="496"/>
      <c r="Q945" s="496"/>
    </row>
    <row r="946" spans="6:17">
      <c r="F946" s="496"/>
      <c r="G946" s="496"/>
      <c r="H946" s="496"/>
      <c r="I946" s="496"/>
      <c r="J946" s="496"/>
      <c r="K946" s="496"/>
      <c r="L946" s="496"/>
      <c r="M946" s="496"/>
      <c r="N946" s="496"/>
      <c r="O946" s="496"/>
      <c r="P946" s="496"/>
      <c r="Q946" s="496"/>
    </row>
    <row r="947" spans="6:17">
      <c r="F947" s="496"/>
      <c r="G947" s="496"/>
      <c r="H947" s="496"/>
      <c r="I947" s="496"/>
      <c r="J947" s="496"/>
      <c r="K947" s="496"/>
      <c r="L947" s="496"/>
      <c r="M947" s="496"/>
      <c r="N947" s="496"/>
      <c r="O947" s="496"/>
      <c r="P947" s="496"/>
      <c r="Q947" s="496"/>
    </row>
    <row r="948" spans="6:17">
      <c r="F948" s="496"/>
      <c r="G948" s="496"/>
      <c r="H948" s="496"/>
      <c r="I948" s="496"/>
      <c r="J948" s="496"/>
      <c r="K948" s="496"/>
      <c r="L948" s="496"/>
      <c r="M948" s="496"/>
      <c r="N948" s="496"/>
      <c r="O948" s="496"/>
      <c r="P948" s="496"/>
      <c r="Q948" s="496"/>
    </row>
    <row r="949" spans="6:17">
      <c r="F949" s="496"/>
      <c r="G949" s="496"/>
      <c r="H949" s="496"/>
      <c r="I949" s="496"/>
      <c r="J949" s="496"/>
      <c r="K949" s="496"/>
      <c r="L949" s="496"/>
      <c r="M949" s="496"/>
      <c r="N949" s="496"/>
      <c r="O949" s="496"/>
      <c r="P949" s="496"/>
      <c r="Q949" s="496"/>
    </row>
    <row r="950" spans="6:17">
      <c r="F950" s="496"/>
      <c r="G950" s="496"/>
      <c r="H950" s="496"/>
      <c r="I950" s="496"/>
      <c r="J950" s="496"/>
      <c r="K950" s="496"/>
      <c r="L950" s="496"/>
      <c r="M950" s="496"/>
      <c r="N950" s="496"/>
      <c r="O950" s="496"/>
      <c r="P950" s="496"/>
      <c r="Q950" s="496"/>
    </row>
    <row r="951" spans="6:17">
      <c r="F951" s="496"/>
      <c r="G951" s="496"/>
      <c r="H951" s="496"/>
      <c r="I951" s="496"/>
      <c r="J951" s="496"/>
      <c r="K951" s="496"/>
      <c r="L951" s="496"/>
      <c r="M951" s="496"/>
      <c r="N951" s="496"/>
      <c r="O951" s="496"/>
      <c r="P951" s="496"/>
      <c r="Q951" s="496"/>
    </row>
    <row r="952" spans="6:17">
      <c r="F952" s="496"/>
      <c r="G952" s="496"/>
      <c r="H952" s="496"/>
      <c r="I952" s="496"/>
      <c r="J952" s="496"/>
      <c r="K952" s="496"/>
      <c r="L952" s="496"/>
      <c r="M952" s="496"/>
      <c r="N952" s="496"/>
      <c r="O952" s="496"/>
      <c r="P952" s="496"/>
      <c r="Q952" s="496"/>
    </row>
    <row r="953" spans="6:17">
      <c r="F953" s="496"/>
      <c r="G953" s="496"/>
      <c r="H953" s="496"/>
      <c r="I953" s="496"/>
      <c r="J953" s="496"/>
      <c r="K953" s="496"/>
      <c r="L953" s="496"/>
      <c r="M953" s="496"/>
      <c r="N953" s="496"/>
      <c r="O953" s="496"/>
      <c r="P953" s="496"/>
      <c r="Q953" s="496"/>
    </row>
    <row r="954" spans="6:17">
      <c r="F954" s="496"/>
      <c r="G954" s="496"/>
      <c r="H954" s="496"/>
      <c r="I954" s="496"/>
      <c r="J954" s="496"/>
      <c r="K954" s="496"/>
      <c r="L954" s="496"/>
      <c r="M954" s="496"/>
      <c r="N954" s="496"/>
      <c r="O954" s="496"/>
      <c r="P954" s="496"/>
      <c r="Q954" s="496"/>
    </row>
    <row r="955" spans="6:17">
      <c r="F955" s="496"/>
      <c r="G955" s="496"/>
      <c r="H955" s="496"/>
      <c r="I955" s="496"/>
      <c r="J955" s="496"/>
      <c r="K955" s="496"/>
      <c r="L955" s="496"/>
      <c r="M955" s="496"/>
      <c r="N955" s="496"/>
      <c r="O955" s="496"/>
      <c r="P955" s="496"/>
      <c r="Q955" s="496"/>
    </row>
    <row r="956" spans="6:17">
      <c r="F956" s="496"/>
      <c r="G956" s="496"/>
      <c r="H956" s="496"/>
      <c r="I956" s="496"/>
      <c r="J956" s="496"/>
      <c r="K956" s="496"/>
      <c r="L956" s="496"/>
      <c r="M956" s="496"/>
      <c r="N956" s="496"/>
      <c r="O956" s="496"/>
      <c r="P956" s="496"/>
      <c r="Q956" s="496"/>
    </row>
    <row r="957" spans="6:17">
      <c r="F957" s="496"/>
      <c r="G957" s="496"/>
      <c r="H957" s="496"/>
      <c r="I957" s="496"/>
      <c r="J957" s="496"/>
      <c r="K957" s="496"/>
      <c r="L957" s="496"/>
      <c r="M957" s="496"/>
      <c r="N957" s="496"/>
      <c r="O957" s="496"/>
      <c r="P957" s="496"/>
      <c r="Q957" s="496"/>
    </row>
    <row r="958" spans="6:17">
      <c r="F958" s="496"/>
      <c r="G958" s="496"/>
      <c r="H958" s="496"/>
      <c r="I958" s="496"/>
      <c r="J958" s="496"/>
      <c r="K958" s="496"/>
      <c r="L958" s="496"/>
      <c r="M958" s="496"/>
      <c r="N958" s="496"/>
      <c r="O958" s="496"/>
      <c r="P958" s="496"/>
      <c r="Q958" s="496"/>
    </row>
    <row r="959" spans="6:17">
      <c r="F959" s="496"/>
      <c r="G959" s="496"/>
      <c r="H959" s="496"/>
      <c r="I959" s="496"/>
      <c r="J959" s="496"/>
      <c r="K959" s="496"/>
      <c r="L959" s="496"/>
      <c r="M959" s="496"/>
      <c r="N959" s="496"/>
      <c r="O959" s="496"/>
      <c r="P959" s="496"/>
      <c r="Q959" s="496"/>
    </row>
    <row r="960" spans="6:17">
      <c r="F960" s="496"/>
      <c r="G960" s="496"/>
      <c r="H960" s="496"/>
      <c r="I960" s="496"/>
      <c r="J960" s="496"/>
      <c r="K960" s="496"/>
      <c r="L960" s="496"/>
      <c r="M960" s="496"/>
      <c r="N960" s="496"/>
      <c r="O960" s="496"/>
      <c r="P960" s="496"/>
      <c r="Q960" s="496"/>
    </row>
    <row r="961" spans="6:17">
      <c r="F961" s="496"/>
      <c r="G961" s="496"/>
      <c r="H961" s="496"/>
      <c r="I961" s="496"/>
      <c r="J961" s="496"/>
      <c r="K961" s="496"/>
      <c r="L961" s="496"/>
      <c r="M961" s="496"/>
      <c r="N961" s="496"/>
      <c r="O961" s="496"/>
      <c r="P961" s="496"/>
      <c r="Q961" s="496"/>
    </row>
    <row r="962" spans="6:17">
      <c r="F962" s="496"/>
      <c r="G962" s="496"/>
      <c r="H962" s="496"/>
      <c r="I962" s="496"/>
      <c r="J962" s="496"/>
      <c r="K962" s="496"/>
      <c r="L962" s="496"/>
      <c r="M962" s="496"/>
      <c r="N962" s="496"/>
      <c r="O962" s="496"/>
      <c r="P962" s="496"/>
      <c r="Q962" s="496"/>
    </row>
    <row r="963" spans="6:17">
      <c r="F963" s="496"/>
      <c r="G963" s="496"/>
      <c r="H963" s="496"/>
      <c r="I963" s="496"/>
      <c r="J963" s="496"/>
      <c r="K963" s="496"/>
      <c r="L963" s="496"/>
      <c r="M963" s="496"/>
      <c r="N963" s="496"/>
      <c r="O963" s="496"/>
      <c r="P963" s="496"/>
      <c r="Q963" s="496"/>
    </row>
    <row r="964" spans="6:17">
      <c r="F964" s="496"/>
      <c r="G964" s="496"/>
      <c r="H964" s="496"/>
      <c r="I964" s="496"/>
      <c r="J964" s="496"/>
      <c r="K964" s="496"/>
      <c r="L964" s="496"/>
      <c r="M964" s="496"/>
      <c r="N964" s="496"/>
      <c r="O964" s="496"/>
      <c r="P964" s="496"/>
      <c r="Q964" s="496"/>
    </row>
    <row r="965" spans="6:17">
      <c r="F965" s="496"/>
      <c r="G965" s="496"/>
      <c r="H965" s="496"/>
      <c r="I965" s="496"/>
      <c r="J965" s="496"/>
      <c r="K965" s="496"/>
      <c r="L965" s="496"/>
      <c r="M965" s="496"/>
      <c r="N965" s="496"/>
      <c r="O965" s="496"/>
      <c r="P965" s="496"/>
      <c r="Q965" s="496"/>
    </row>
    <row r="966" spans="6:17">
      <c r="F966" s="496"/>
      <c r="G966" s="496"/>
      <c r="H966" s="496"/>
      <c r="I966" s="496"/>
      <c r="J966" s="496"/>
      <c r="K966" s="496"/>
      <c r="L966" s="496"/>
      <c r="M966" s="496"/>
      <c r="N966" s="496"/>
      <c r="O966" s="496"/>
      <c r="P966" s="496"/>
      <c r="Q966" s="496"/>
    </row>
    <row r="967" spans="6:17">
      <c r="F967" s="496"/>
      <c r="G967" s="496"/>
      <c r="H967" s="496"/>
      <c r="I967" s="496"/>
      <c r="J967" s="496"/>
      <c r="K967" s="496"/>
      <c r="L967" s="496"/>
      <c r="M967" s="496"/>
      <c r="N967" s="496"/>
      <c r="O967" s="496"/>
      <c r="P967" s="496"/>
      <c r="Q967" s="496"/>
    </row>
    <row r="968" spans="6:17">
      <c r="F968" s="496"/>
      <c r="G968" s="496"/>
      <c r="H968" s="496"/>
      <c r="I968" s="496"/>
      <c r="J968" s="496"/>
      <c r="K968" s="496"/>
      <c r="L968" s="496"/>
      <c r="M968" s="496"/>
      <c r="N968" s="496"/>
      <c r="O968" s="496"/>
      <c r="P968" s="496"/>
      <c r="Q968" s="496"/>
    </row>
    <row r="969" spans="6:17">
      <c r="F969" s="496"/>
      <c r="G969" s="496"/>
      <c r="H969" s="496"/>
      <c r="I969" s="496"/>
      <c r="J969" s="496"/>
      <c r="K969" s="496"/>
      <c r="L969" s="496"/>
      <c r="M969" s="496"/>
      <c r="N969" s="496"/>
      <c r="O969" s="496"/>
      <c r="P969" s="496"/>
      <c r="Q969" s="496"/>
    </row>
    <row r="970" spans="6:17">
      <c r="F970" s="496"/>
      <c r="G970" s="496"/>
      <c r="H970" s="496"/>
      <c r="I970" s="496"/>
      <c r="J970" s="496"/>
      <c r="K970" s="496"/>
      <c r="L970" s="496"/>
      <c r="M970" s="496"/>
      <c r="N970" s="496"/>
      <c r="O970" s="496"/>
      <c r="P970" s="496"/>
      <c r="Q970" s="496"/>
    </row>
    <row r="971" spans="6:17">
      <c r="F971" s="496"/>
      <c r="G971" s="496"/>
      <c r="H971" s="496"/>
      <c r="I971" s="496"/>
      <c r="J971" s="496"/>
      <c r="K971" s="496"/>
      <c r="L971" s="496"/>
      <c r="M971" s="496"/>
      <c r="N971" s="496"/>
      <c r="O971" s="496"/>
      <c r="P971" s="496"/>
      <c r="Q971" s="496"/>
    </row>
    <row r="972" spans="6:17">
      <c r="F972" s="496"/>
      <c r="G972" s="496"/>
      <c r="H972" s="496"/>
      <c r="I972" s="496"/>
      <c r="J972" s="496"/>
      <c r="K972" s="496"/>
      <c r="L972" s="496"/>
      <c r="M972" s="496"/>
      <c r="N972" s="496"/>
      <c r="O972" s="496"/>
      <c r="P972" s="496"/>
      <c r="Q972" s="496"/>
    </row>
    <row r="973" spans="6:17">
      <c r="F973" s="496"/>
      <c r="G973" s="496"/>
      <c r="H973" s="496"/>
      <c r="I973" s="496"/>
      <c r="J973" s="496"/>
      <c r="K973" s="496"/>
      <c r="L973" s="496"/>
      <c r="M973" s="496"/>
      <c r="N973" s="496"/>
      <c r="O973" s="496"/>
      <c r="P973" s="496"/>
      <c r="Q973" s="496"/>
    </row>
    <row r="974" spans="6:17">
      <c r="F974" s="496"/>
      <c r="G974" s="496"/>
      <c r="H974" s="496"/>
      <c r="I974" s="496"/>
      <c r="J974" s="496"/>
      <c r="K974" s="496"/>
      <c r="L974" s="496"/>
      <c r="M974" s="496"/>
      <c r="N974" s="496"/>
      <c r="O974" s="496"/>
      <c r="P974" s="496"/>
      <c r="Q974" s="496"/>
    </row>
    <row r="975" spans="6:17">
      <c r="F975" s="496"/>
      <c r="G975" s="496"/>
      <c r="H975" s="496"/>
      <c r="I975" s="496"/>
      <c r="J975" s="496"/>
      <c r="K975" s="496"/>
      <c r="L975" s="496"/>
      <c r="M975" s="496"/>
      <c r="N975" s="496"/>
      <c r="O975" s="496"/>
      <c r="P975" s="496"/>
      <c r="Q975" s="496"/>
    </row>
    <row r="976" spans="6:17">
      <c r="F976" s="496"/>
      <c r="G976" s="496"/>
      <c r="H976" s="496"/>
      <c r="I976" s="496"/>
      <c r="J976" s="496"/>
      <c r="K976" s="496"/>
      <c r="L976" s="496"/>
      <c r="M976" s="496"/>
      <c r="N976" s="496"/>
      <c r="O976" s="496"/>
      <c r="P976" s="496"/>
      <c r="Q976" s="496"/>
    </row>
    <row r="977" spans="6:17">
      <c r="F977" s="496"/>
      <c r="G977" s="496"/>
      <c r="H977" s="496"/>
      <c r="I977" s="496"/>
      <c r="J977" s="496"/>
      <c r="K977" s="496"/>
      <c r="L977" s="496"/>
      <c r="M977" s="496"/>
      <c r="N977" s="496"/>
      <c r="O977" s="496"/>
      <c r="P977" s="496"/>
      <c r="Q977" s="496"/>
    </row>
    <row r="978" spans="6:17">
      <c r="F978" s="496"/>
      <c r="G978" s="496"/>
      <c r="H978" s="496"/>
      <c r="I978" s="496"/>
      <c r="J978" s="496"/>
      <c r="K978" s="496"/>
      <c r="L978" s="496"/>
      <c r="M978" s="496"/>
      <c r="N978" s="496"/>
      <c r="O978" s="496"/>
      <c r="P978" s="496"/>
      <c r="Q978" s="496"/>
    </row>
    <row r="979" spans="6:17">
      <c r="F979" s="496"/>
      <c r="G979" s="496"/>
      <c r="H979" s="496"/>
      <c r="I979" s="496"/>
      <c r="J979" s="496"/>
      <c r="K979" s="496"/>
      <c r="L979" s="496"/>
      <c r="M979" s="496"/>
      <c r="N979" s="496"/>
      <c r="O979" s="496"/>
      <c r="P979" s="496"/>
      <c r="Q979" s="496"/>
    </row>
    <row r="980" spans="6:17">
      <c r="F980" s="496"/>
      <c r="G980" s="496"/>
      <c r="H980" s="496"/>
      <c r="I980" s="496"/>
      <c r="J980" s="496"/>
      <c r="K980" s="496"/>
      <c r="L980" s="496"/>
      <c r="M980" s="496"/>
      <c r="N980" s="496"/>
      <c r="O980" s="496"/>
      <c r="P980" s="496"/>
      <c r="Q980" s="496"/>
    </row>
    <row r="981" spans="6:17">
      <c r="F981" s="496"/>
      <c r="G981" s="496"/>
      <c r="H981" s="496"/>
      <c r="I981" s="496"/>
      <c r="J981" s="496"/>
      <c r="K981" s="496"/>
      <c r="L981" s="496"/>
      <c r="M981" s="496"/>
      <c r="N981" s="496"/>
      <c r="O981" s="496"/>
      <c r="P981" s="496"/>
      <c r="Q981" s="496"/>
    </row>
    <row r="982" spans="6:17">
      <c r="F982" s="496"/>
      <c r="G982" s="496"/>
      <c r="H982" s="496"/>
      <c r="I982" s="496"/>
      <c r="J982" s="496"/>
      <c r="K982" s="496"/>
      <c r="L982" s="496"/>
      <c r="M982" s="496"/>
      <c r="N982" s="496"/>
      <c r="O982" s="496"/>
      <c r="P982" s="496"/>
      <c r="Q982" s="496"/>
    </row>
    <row r="983" spans="6:17">
      <c r="F983" s="496"/>
      <c r="G983" s="496"/>
      <c r="H983" s="496"/>
      <c r="I983" s="496"/>
      <c r="J983" s="496"/>
      <c r="K983" s="496"/>
      <c r="L983" s="496"/>
      <c r="M983" s="496"/>
      <c r="N983" s="496"/>
      <c r="O983" s="496"/>
      <c r="P983" s="496"/>
      <c r="Q983" s="496"/>
    </row>
    <row r="984" spans="6:17">
      <c r="F984" s="496"/>
      <c r="G984" s="496"/>
      <c r="H984" s="496"/>
      <c r="I984" s="496"/>
      <c r="J984" s="496"/>
      <c r="K984" s="496"/>
      <c r="L984" s="496"/>
      <c r="M984" s="496"/>
      <c r="N984" s="496"/>
      <c r="O984" s="496"/>
      <c r="P984" s="496"/>
      <c r="Q984" s="496"/>
    </row>
    <row r="985" spans="6:17">
      <c r="F985" s="496"/>
      <c r="G985" s="496"/>
      <c r="H985" s="496"/>
      <c r="I985" s="496"/>
      <c r="J985" s="496"/>
      <c r="K985" s="496"/>
      <c r="L985" s="496"/>
      <c r="M985" s="496"/>
      <c r="N985" s="496"/>
      <c r="O985" s="496"/>
      <c r="P985" s="496"/>
      <c r="Q985" s="496"/>
    </row>
    <row r="986" spans="6:17">
      <c r="F986" s="496"/>
      <c r="G986" s="496"/>
      <c r="H986" s="496"/>
      <c r="I986" s="496"/>
      <c r="J986" s="496"/>
      <c r="K986" s="496"/>
      <c r="L986" s="496"/>
      <c r="M986" s="496"/>
      <c r="N986" s="496"/>
      <c r="O986" s="496"/>
      <c r="P986" s="496"/>
      <c r="Q986" s="496"/>
    </row>
    <row r="987" spans="6:17">
      <c r="F987" s="496"/>
      <c r="G987" s="496"/>
      <c r="H987" s="496"/>
      <c r="I987" s="496"/>
      <c r="J987" s="496"/>
      <c r="K987" s="496"/>
      <c r="L987" s="496"/>
      <c r="M987" s="496"/>
      <c r="N987" s="496"/>
      <c r="O987" s="496"/>
      <c r="P987" s="496"/>
      <c r="Q987" s="496"/>
    </row>
    <row r="988" spans="6:17">
      <c r="F988" s="496"/>
      <c r="G988" s="496"/>
      <c r="H988" s="496"/>
      <c r="I988" s="496"/>
      <c r="J988" s="496"/>
      <c r="K988" s="496"/>
      <c r="L988" s="496"/>
      <c r="M988" s="496"/>
      <c r="N988" s="496"/>
      <c r="O988" s="496"/>
      <c r="P988" s="496"/>
      <c r="Q988" s="496"/>
    </row>
    <row r="989" spans="6:17">
      <c r="F989" s="496"/>
      <c r="G989" s="496"/>
      <c r="H989" s="496"/>
      <c r="I989" s="496"/>
      <c r="J989" s="496"/>
      <c r="K989" s="496"/>
      <c r="L989" s="496"/>
      <c r="M989" s="496"/>
      <c r="N989" s="496"/>
      <c r="O989" s="496"/>
      <c r="P989" s="496"/>
      <c r="Q989" s="496"/>
    </row>
    <row r="990" spans="6:17">
      <c r="F990" s="496"/>
      <c r="G990" s="496"/>
      <c r="H990" s="496"/>
      <c r="I990" s="496"/>
      <c r="J990" s="496"/>
      <c r="K990" s="496"/>
      <c r="L990" s="496"/>
      <c r="M990" s="496"/>
      <c r="N990" s="496"/>
      <c r="O990" s="496"/>
      <c r="P990" s="496"/>
      <c r="Q990" s="496"/>
    </row>
    <row r="991" spans="6:17">
      <c r="F991" s="496"/>
      <c r="G991" s="496"/>
      <c r="H991" s="496"/>
      <c r="I991" s="496"/>
      <c r="J991" s="496"/>
      <c r="K991" s="496"/>
      <c r="L991" s="496"/>
      <c r="M991" s="496"/>
      <c r="N991" s="496"/>
      <c r="O991" s="496"/>
      <c r="P991" s="496"/>
      <c r="Q991" s="496"/>
    </row>
    <row r="992" spans="6:17">
      <c r="F992" s="496"/>
      <c r="G992" s="496"/>
      <c r="H992" s="496"/>
      <c r="I992" s="496"/>
      <c r="J992" s="496"/>
      <c r="K992" s="496"/>
      <c r="L992" s="496"/>
      <c r="M992" s="496"/>
      <c r="N992" s="496"/>
      <c r="O992" s="496"/>
      <c r="P992" s="496"/>
      <c r="Q992" s="496"/>
    </row>
    <row r="993" spans="6:17">
      <c r="F993" s="496"/>
      <c r="G993" s="496"/>
      <c r="H993" s="496"/>
      <c r="I993" s="496"/>
      <c r="J993" s="496"/>
      <c r="K993" s="496"/>
      <c r="L993" s="496"/>
      <c r="M993" s="496"/>
      <c r="N993" s="496"/>
      <c r="O993" s="496"/>
      <c r="P993" s="496"/>
      <c r="Q993" s="496"/>
    </row>
    <row r="994" spans="6:17">
      <c r="F994" s="496"/>
      <c r="G994" s="496"/>
      <c r="H994" s="496"/>
      <c r="I994" s="496"/>
      <c r="J994" s="496"/>
      <c r="K994" s="496"/>
      <c r="L994" s="496"/>
      <c r="M994" s="496"/>
      <c r="N994" s="496"/>
      <c r="O994" s="496"/>
      <c r="P994" s="496"/>
      <c r="Q994" s="496"/>
    </row>
    <row r="995" spans="6:17">
      <c r="F995" s="496"/>
      <c r="G995" s="496"/>
      <c r="H995" s="496"/>
      <c r="I995" s="496"/>
      <c r="J995" s="496"/>
      <c r="K995" s="496"/>
      <c r="L995" s="496"/>
      <c r="M995" s="496"/>
      <c r="N995" s="496"/>
      <c r="O995" s="496"/>
      <c r="P995" s="496"/>
      <c r="Q995" s="496"/>
    </row>
    <row r="996" spans="6:17">
      <c r="F996" s="496"/>
      <c r="G996" s="496"/>
      <c r="H996" s="496"/>
      <c r="I996" s="496"/>
      <c r="J996" s="496"/>
      <c r="K996" s="496"/>
      <c r="L996" s="496"/>
      <c r="M996" s="496"/>
      <c r="N996" s="496"/>
      <c r="O996" s="496"/>
      <c r="P996" s="496"/>
      <c r="Q996" s="496"/>
    </row>
    <row r="997" spans="6:17">
      <c r="F997" s="496"/>
      <c r="G997" s="496"/>
      <c r="H997" s="496"/>
      <c r="I997" s="496"/>
      <c r="J997" s="496"/>
      <c r="K997" s="496"/>
      <c r="L997" s="496"/>
      <c r="M997" s="496"/>
      <c r="N997" s="496"/>
      <c r="O997" s="496"/>
      <c r="P997" s="496"/>
      <c r="Q997" s="496"/>
    </row>
    <row r="998" spans="6:17">
      <c r="F998" s="496"/>
      <c r="G998" s="496"/>
      <c r="H998" s="496"/>
      <c r="I998" s="496"/>
      <c r="J998" s="496"/>
      <c r="K998" s="496"/>
      <c r="L998" s="496"/>
      <c r="M998" s="496"/>
      <c r="N998" s="496"/>
      <c r="O998" s="496"/>
      <c r="P998" s="496"/>
      <c r="Q998" s="496"/>
    </row>
    <row r="999" spans="6:17">
      <c r="F999" s="496"/>
      <c r="G999" s="496"/>
      <c r="H999" s="496"/>
      <c r="I999" s="496"/>
      <c r="J999" s="496"/>
      <c r="K999" s="496"/>
      <c r="L999" s="496"/>
      <c r="M999" s="496"/>
      <c r="N999" s="496"/>
      <c r="O999" s="496"/>
      <c r="P999" s="496"/>
      <c r="Q999" s="496"/>
    </row>
    <row r="1000" spans="6:17">
      <c r="F1000" s="496"/>
      <c r="G1000" s="496"/>
      <c r="H1000" s="496"/>
      <c r="I1000" s="496"/>
      <c r="J1000" s="496"/>
      <c r="K1000" s="496"/>
      <c r="L1000" s="496"/>
      <c r="M1000" s="496"/>
      <c r="N1000" s="496"/>
      <c r="O1000" s="496"/>
      <c r="P1000" s="496"/>
      <c r="Q1000" s="496"/>
    </row>
    <row r="1001" spans="6:17">
      <c r="F1001" s="496"/>
      <c r="G1001" s="496"/>
      <c r="H1001" s="496"/>
      <c r="I1001" s="496"/>
      <c r="J1001" s="496"/>
      <c r="K1001" s="496"/>
      <c r="L1001" s="496"/>
      <c r="M1001" s="496"/>
      <c r="N1001" s="496"/>
      <c r="O1001" s="496"/>
      <c r="P1001" s="496"/>
      <c r="Q1001" s="496"/>
    </row>
    <row r="1002" spans="6:17">
      <c r="F1002" s="496"/>
      <c r="G1002" s="496"/>
      <c r="H1002" s="496"/>
      <c r="I1002" s="496"/>
      <c r="J1002" s="496"/>
      <c r="K1002" s="496"/>
      <c r="L1002" s="496"/>
      <c r="M1002" s="496"/>
      <c r="N1002" s="496"/>
      <c r="O1002" s="496"/>
      <c r="P1002" s="496"/>
      <c r="Q1002" s="496"/>
    </row>
    <row r="1003" spans="6:17">
      <c r="F1003" s="496"/>
      <c r="G1003" s="496"/>
      <c r="H1003" s="496"/>
      <c r="I1003" s="496"/>
      <c r="J1003" s="496"/>
      <c r="K1003" s="496"/>
      <c r="L1003" s="496"/>
      <c r="M1003" s="496"/>
      <c r="N1003" s="496"/>
      <c r="O1003" s="496"/>
      <c r="P1003" s="496"/>
      <c r="Q1003" s="496"/>
    </row>
    <row r="1004" spans="6:17">
      <c r="F1004" s="496"/>
      <c r="G1004" s="496"/>
      <c r="H1004" s="496"/>
      <c r="I1004" s="496"/>
      <c r="J1004" s="496"/>
      <c r="K1004" s="496"/>
      <c r="L1004" s="496"/>
      <c r="M1004" s="496"/>
      <c r="N1004" s="496"/>
      <c r="O1004" s="496"/>
      <c r="P1004" s="496"/>
      <c r="Q1004" s="496"/>
    </row>
    <row r="1005" spans="6:17">
      <c r="F1005" s="496"/>
      <c r="G1005" s="496"/>
      <c r="H1005" s="496"/>
      <c r="I1005" s="496"/>
      <c r="J1005" s="496"/>
      <c r="K1005" s="496"/>
      <c r="L1005" s="496"/>
      <c r="M1005" s="496"/>
      <c r="N1005" s="496"/>
      <c r="O1005" s="496"/>
      <c r="P1005" s="496"/>
      <c r="Q1005" s="496"/>
    </row>
    <row r="1006" spans="6:17">
      <c r="F1006" s="496"/>
      <c r="G1006" s="496"/>
      <c r="H1006" s="496"/>
      <c r="I1006" s="496"/>
      <c r="J1006" s="496"/>
      <c r="K1006" s="496"/>
      <c r="L1006" s="496"/>
      <c r="M1006" s="496"/>
      <c r="N1006" s="496"/>
      <c r="O1006" s="496"/>
      <c r="P1006" s="496"/>
      <c r="Q1006" s="496"/>
    </row>
    <row r="1007" spans="6:17">
      <c r="F1007" s="496"/>
      <c r="G1007" s="496"/>
      <c r="H1007" s="496"/>
      <c r="I1007" s="496"/>
      <c r="J1007" s="496"/>
      <c r="K1007" s="496"/>
      <c r="L1007" s="496"/>
      <c r="M1007" s="496"/>
      <c r="N1007" s="496"/>
      <c r="O1007" s="496"/>
      <c r="P1007" s="496"/>
      <c r="Q1007" s="496"/>
    </row>
    <row r="1008" spans="6:17">
      <c r="F1008" s="496"/>
      <c r="G1008" s="496"/>
      <c r="H1008" s="496"/>
      <c r="I1008" s="496"/>
      <c r="J1008" s="496"/>
      <c r="K1008" s="496"/>
      <c r="L1008" s="496"/>
      <c r="M1008" s="496"/>
      <c r="N1008" s="496"/>
      <c r="O1008" s="496"/>
      <c r="P1008" s="496"/>
      <c r="Q1008" s="496"/>
    </row>
    <row r="1009" spans="6:17">
      <c r="F1009" s="496"/>
      <c r="G1009" s="496"/>
      <c r="H1009" s="496"/>
      <c r="I1009" s="496"/>
      <c r="J1009" s="496"/>
      <c r="K1009" s="496"/>
      <c r="L1009" s="496"/>
      <c r="M1009" s="496"/>
      <c r="N1009" s="496"/>
      <c r="O1009" s="496"/>
      <c r="P1009" s="496"/>
      <c r="Q1009" s="496"/>
    </row>
    <row r="1010" spans="6:17">
      <c r="F1010" s="496"/>
      <c r="G1010" s="496"/>
      <c r="H1010" s="496"/>
      <c r="I1010" s="496"/>
      <c r="J1010" s="496"/>
      <c r="K1010" s="496"/>
      <c r="L1010" s="496"/>
      <c r="M1010" s="496"/>
      <c r="N1010" s="496"/>
      <c r="O1010" s="496"/>
      <c r="P1010" s="496"/>
      <c r="Q1010" s="496"/>
    </row>
    <row r="1011" spans="6:17">
      <c r="F1011" s="496"/>
      <c r="G1011" s="496"/>
      <c r="H1011" s="496"/>
      <c r="I1011" s="496"/>
      <c r="J1011" s="496"/>
      <c r="K1011" s="496"/>
      <c r="L1011" s="496"/>
      <c r="M1011" s="496"/>
      <c r="N1011" s="496"/>
      <c r="O1011" s="496"/>
      <c r="P1011" s="496"/>
      <c r="Q1011" s="496"/>
    </row>
    <row r="1012" spans="6:17">
      <c r="F1012" s="496"/>
      <c r="G1012" s="496"/>
      <c r="H1012" s="496"/>
      <c r="I1012" s="496"/>
      <c r="J1012" s="496"/>
      <c r="K1012" s="496"/>
      <c r="L1012" s="496"/>
      <c r="M1012" s="496"/>
      <c r="N1012" s="496"/>
      <c r="O1012" s="496"/>
      <c r="P1012" s="496"/>
      <c r="Q1012" s="496"/>
    </row>
    <row r="1013" spans="6:17">
      <c r="F1013" s="496"/>
      <c r="G1013" s="496"/>
      <c r="H1013" s="496"/>
      <c r="I1013" s="496"/>
      <c r="J1013" s="496"/>
      <c r="K1013" s="496"/>
      <c r="L1013" s="496"/>
      <c r="M1013" s="496"/>
      <c r="N1013" s="496"/>
      <c r="O1013" s="496"/>
      <c r="P1013" s="496"/>
      <c r="Q1013" s="496"/>
    </row>
    <row r="1014" spans="6:17">
      <c r="F1014" s="496"/>
      <c r="G1014" s="496"/>
      <c r="H1014" s="496"/>
      <c r="I1014" s="496"/>
      <c r="J1014" s="496"/>
      <c r="K1014" s="496"/>
      <c r="L1014" s="496"/>
      <c r="M1014" s="496"/>
      <c r="N1014" s="496"/>
      <c r="O1014" s="496"/>
      <c r="P1014" s="496"/>
      <c r="Q1014" s="496"/>
    </row>
    <row r="1015" spans="6:17">
      <c r="F1015" s="496"/>
      <c r="G1015" s="496"/>
      <c r="H1015" s="496"/>
      <c r="I1015" s="496"/>
      <c r="J1015" s="496"/>
      <c r="K1015" s="496"/>
      <c r="L1015" s="496"/>
      <c r="M1015" s="496"/>
      <c r="N1015" s="496"/>
      <c r="O1015" s="496"/>
      <c r="P1015" s="496"/>
      <c r="Q1015" s="496"/>
    </row>
    <row r="1016" spans="6:17">
      <c r="F1016" s="496"/>
      <c r="G1016" s="496"/>
      <c r="H1016" s="496"/>
      <c r="I1016" s="496"/>
      <c r="J1016" s="496"/>
      <c r="K1016" s="496"/>
      <c r="L1016" s="496"/>
      <c r="M1016" s="496"/>
      <c r="N1016" s="496"/>
      <c r="O1016" s="496"/>
      <c r="P1016" s="496"/>
      <c r="Q1016" s="496"/>
    </row>
    <row r="1017" spans="6:17">
      <c r="F1017" s="496"/>
      <c r="G1017" s="496"/>
      <c r="H1017" s="496"/>
      <c r="I1017" s="496"/>
      <c r="J1017" s="496"/>
      <c r="K1017" s="496"/>
      <c r="L1017" s="496"/>
      <c r="M1017" s="496"/>
      <c r="N1017" s="496"/>
      <c r="O1017" s="496"/>
      <c r="P1017" s="496"/>
      <c r="Q1017" s="496"/>
    </row>
    <row r="1018" spans="6:17">
      <c r="F1018" s="496"/>
      <c r="G1018" s="496"/>
      <c r="H1018" s="496"/>
      <c r="I1018" s="496"/>
      <c r="J1018" s="496"/>
      <c r="K1018" s="496"/>
      <c r="L1018" s="496"/>
      <c r="M1018" s="496"/>
      <c r="N1018" s="496"/>
      <c r="O1018" s="496"/>
      <c r="P1018" s="496"/>
      <c r="Q1018" s="496"/>
    </row>
    <row r="1019" spans="6:17">
      <c r="F1019" s="496"/>
      <c r="G1019" s="496"/>
      <c r="H1019" s="496"/>
      <c r="I1019" s="496"/>
      <c r="J1019" s="496"/>
      <c r="K1019" s="496"/>
      <c r="L1019" s="496"/>
      <c r="M1019" s="496"/>
      <c r="N1019" s="496"/>
      <c r="O1019" s="496"/>
      <c r="P1019" s="496"/>
      <c r="Q1019" s="496"/>
    </row>
    <row r="1020" spans="6:17">
      <c r="F1020" s="496"/>
      <c r="G1020" s="496"/>
      <c r="H1020" s="496"/>
      <c r="I1020" s="496"/>
      <c r="J1020" s="496"/>
      <c r="K1020" s="496"/>
      <c r="L1020" s="496"/>
      <c r="M1020" s="496"/>
      <c r="N1020" s="496"/>
      <c r="O1020" s="496"/>
      <c r="P1020" s="496"/>
      <c r="Q1020" s="496"/>
    </row>
    <row r="1021" spans="6:17">
      <c r="F1021" s="496"/>
      <c r="G1021" s="496"/>
      <c r="H1021" s="496"/>
      <c r="I1021" s="496"/>
      <c r="J1021" s="496"/>
      <c r="K1021" s="496"/>
      <c r="L1021" s="496"/>
      <c r="M1021" s="496"/>
      <c r="N1021" s="496"/>
      <c r="O1021" s="496"/>
      <c r="P1021" s="496"/>
      <c r="Q1021" s="496"/>
    </row>
    <row r="1022" spans="6:17">
      <c r="F1022" s="496"/>
      <c r="G1022" s="496"/>
      <c r="H1022" s="496"/>
      <c r="I1022" s="496"/>
      <c r="J1022" s="496"/>
      <c r="K1022" s="496"/>
      <c r="L1022" s="496"/>
      <c r="M1022" s="496"/>
      <c r="N1022" s="496"/>
      <c r="O1022" s="496"/>
      <c r="P1022" s="496"/>
      <c r="Q1022" s="496"/>
    </row>
    <row r="1023" spans="6:17">
      <c r="F1023" s="496"/>
      <c r="G1023" s="496"/>
      <c r="H1023" s="496"/>
      <c r="I1023" s="496"/>
      <c r="J1023" s="496"/>
      <c r="K1023" s="496"/>
      <c r="L1023" s="496"/>
      <c r="M1023" s="496"/>
      <c r="N1023" s="496"/>
      <c r="O1023" s="496"/>
      <c r="P1023" s="496"/>
      <c r="Q1023" s="496"/>
    </row>
    <row r="1024" spans="6:17">
      <c r="F1024" s="496"/>
      <c r="G1024" s="496"/>
      <c r="H1024" s="496"/>
      <c r="I1024" s="496"/>
      <c r="J1024" s="496"/>
      <c r="K1024" s="496"/>
      <c r="L1024" s="496"/>
      <c r="M1024" s="496"/>
      <c r="N1024" s="496"/>
      <c r="O1024" s="496"/>
      <c r="P1024" s="496"/>
      <c r="Q1024" s="496"/>
    </row>
    <row r="1025" spans="6:17">
      <c r="F1025" s="496"/>
      <c r="G1025" s="496"/>
      <c r="H1025" s="496"/>
      <c r="I1025" s="496"/>
      <c r="J1025" s="496"/>
      <c r="K1025" s="496"/>
      <c r="L1025" s="496"/>
      <c r="M1025" s="496"/>
      <c r="N1025" s="496"/>
      <c r="O1025" s="496"/>
      <c r="P1025" s="496"/>
      <c r="Q1025" s="496"/>
    </row>
    <row r="1026" spans="6:17">
      <c r="F1026" s="496"/>
      <c r="G1026" s="496"/>
      <c r="H1026" s="496"/>
      <c r="I1026" s="496"/>
      <c r="J1026" s="496"/>
      <c r="K1026" s="496"/>
      <c r="L1026" s="496"/>
      <c r="M1026" s="496"/>
      <c r="N1026" s="496"/>
      <c r="O1026" s="496"/>
      <c r="P1026" s="496"/>
      <c r="Q1026" s="496"/>
    </row>
    <row r="1027" spans="6:17">
      <c r="F1027" s="496"/>
      <c r="G1027" s="496"/>
      <c r="H1027" s="496"/>
      <c r="I1027" s="496"/>
      <c r="J1027" s="496"/>
      <c r="K1027" s="496"/>
      <c r="L1027" s="496"/>
      <c r="M1027" s="496"/>
      <c r="N1027" s="496"/>
      <c r="O1027" s="496"/>
      <c r="P1027" s="496"/>
      <c r="Q1027" s="496"/>
    </row>
    <row r="1028" spans="6:17">
      <c r="F1028" s="496"/>
      <c r="G1028" s="496"/>
      <c r="H1028" s="496"/>
      <c r="I1028" s="496"/>
      <c r="J1028" s="496"/>
      <c r="K1028" s="496"/>
      <c r="L1028" s="496"/>
      <c r="M1028" s="496"/>
      <c r="N1028" s="496"/>
      <c r="O1028" s="496"/>
      <c r="P1028" s="496"/>
      <c r="Q1028" s="496"/>
    </row>
    <row r="1029" spans="6:17">
      <c r="F1029" s="496"/>
      <c r="G1029" s="496"/>
      <c r="H1029" s="496"/>
      <c r="I1029" s="496"/>
      <c r="J1029" s="496"/>
      <c r="K1029" s="496"/>
      <c r="L1029" s="496"/>
      <c r="M1029" s="496"/>
      <c r="N1029" s="496"/>
      <c r="O1029" s="496"/>
      <c r="P1029" s="496"/>
      <c r="Q1029" s="496"/>
    </row>
    <row r="1030" spans="6:17">
      <c r="F1030" s="496"/>
      <c r="G1030" s="496"/>
      <c r="H1030" s="496"/>
      <c r="I1030" s="496"/>
      <c r="J1030" s="496"/>
      <c r="K1030" s="496"/>
      <c r="L1030" s="496"/>
      <c r="M1030" s="496"/>
      <c r="N1030" s="496"/>
      <c r="O1030" s="496"/>
      <c r="P1030" s="496"/>
      <c r="Q1030" s="496"/>
    </row>
    <row r="1031" spans="6:17">
      <c r="F1031" s="496"/>
      <c r="G1031" s="496"/>
      <c r="H1031" s="496"/>
      <c r="I1031" s="496"/>
      <c r="J1031" s="496"/>
      <c r="K1031" s="496"/>
      <c r="L1031" s="496"/>
      <c r="M1031" s="496"/>
      <c r="N1031" s="496"/>
      <c r="O1031" s="496"/>
      <c r="P1031" s="496"/>
      <c r="Q1031" s="496"/>
    </row>
    <row r="1032" spans="6:17">
      <c r="F1032" s="496"/>
      <c r="G1032" s="496"/>
      <c r="H1032" s="496"/>
      <c r="I1032" s="496"/>
      <c r="J1032" s="496"/>
      <c r="K1032" s="496"/>
      <c r="L1032" s="496"/>
      <c r="M1032" s="496"/>
      <c r="N1032" s="496"/>
      <c r="O1032" s="496"/>
      <c r="P1032" s="496"/>
      <c r="Q1032" s="496"/>
    </row>
    <row r="1033" spans="6:17">
      <c r="F1033" s="496"/>
      <c r="G1033" s="496"/>
      <c r="H1033" s="496"/>
      <c r="I1033" s="496"/>
      <c r="J1033" s="496"/>
      <c r="K1033" s="496"/>
      <c r="L1033" s="496"/>
      <c r="M1033" s="496"/>
      <c r="N1033" s="496"/>
      <c r="O1033" s="496"/>
      <c r="P1033" s="496"/>
      <c r="Q1033" s="496"/>
    </row>
    <row r="1034" spans="6:17">
      <c r="F1034" s="496"/>
      <c r="G1034" s="496"/>
      <c r="H1034" s="496"/>
      <c r="I1034" s="496"/>
      <c r="J1034" s="496"/>
      <c r="K1034" s="496"/>
      <c r="L1034" s="496"/>
      <c r="M1034" s="496"/>
      <c r="N1034" s="496"/>
      <c r="O1034" s="496"/>
      <c r="P1034" s="496"/>
      <c r="Q1034" s="496"/>
    </row>
    <row r="1035" spans="6:17">
      <c r="F1035" s="496"/>
      <c r="G1035" s="496"/>
      <c r="H1035" s="496"/>
      <c r="I1035" s="496"/>
      <c r="J1035" s="496"/>
      <c r="K1035" s="496"/>
      <c r="L1035" s="496"/>
      <c r="M1035" s="496"/>
      <c r="N1035" s="496"/>
      <c r="O1035" s="496"/>
      <c r="P1035" s="496"/>
      <c r="Q1035" s="496"/>
    </row>
    <row r="1036" spans="6:17">
      <c r="F1036" s="496"/>
      <c r="G1036" s="496"/>
      <c r="H1036" s="496"/>
      <c r="I1036" s="496"/>
      <c r="J1036" s="496"/>
      <c r="K1036" s="496"/>
      <c r="L1036" s="496"/>
      <c r="M1036" s="496"/>
      <c r="N1036" s="496"/>
      <c r="O1036" s="496"/>
      <c r="P1036" s="496"/>
      <c r="Q1036" s="496"/>
    </row>
    <row r="1037" spans="6:17">
      <c r="F1037" s="496"/>
      <c r="G1037" s="496"/>
      <c r="H1037" s="496"/>
      <c r="I1037" s="496"/>
      <c r="J1037" s="496"/>
      <c r="K1037" s="496"/>
      <c r="L1037" s="496"/>
      <c r="M1037" s="496"/>
      <c r="N1037" s="496"/>
      <c r="O1037" s="496"/>
      <c r="P1037" s="496"/>
      <c r="Q1037" s="496"/>
    </row>
    <row r="1038" spans="6:17">
      <c r="F1038" s="496"/>
      <c r="G1038" s="496"/>
      <c r="H1038" s="496"/>
      <c r="I1038" s="496"/>
      <c r="J1038" s="496"/>
      <c r="K1038" s="496"/>
      <c r="L1038" s="496"/>
      <c r="M1038" s="496"/>
      <c r="N1038" s="496"/>
      <c r="O1038" s="496"/>
      <c r="P1038" s="496"/>
      <c r="Q1038" s="496"/>
    </row>
    <row r="1039" spans="6:17">
      <c r="F1039" s="496"/>
      <c r="G1039" s="496"/>
      <c r="H1039" s="496"/>
      <c r="I1039" s="496"/>
      <c r="J1039" s="496"/>
      <c r="K1039" s="496"/>
      <c r="L1039" s="496"/>
      <c r="M1039" s="496"/>
      <c r="N1039" s="496"/>
      <c r="O1039" s="496"/>
      <c r="P1039" s="496"/>
      <c r="Q1039" s="496"/>
    </row>
    <row r="1040" spans="6:17">
      <c r="F1040" s="496"/>
      <c r="G1040" s="496"/>
      <c r="H1040" s="496"/>
      <c r="I1040" s="496"/>
      <c r="J1040" s="496"/>
      <c r="K1040" s="496"/>
      <c r="L1040" s="496"/>
      <c r="M1040" s="496"/>
      <c r="N1040" s="496"/>
      <c r="O1040" s="496"/>
      <c r="P1040" s="496"/>
      <c r="Q1040" s="496"/>
    </row>
    <row r="1041" spans="6:17">
      <c r="F1041" s="496"/>
      <c r="G1041" s="496"/>
      <c r="H1041" s="496"/>
      <c r="I1041" s="496"/>
      <c r="J1041" s="496"/>
      <c r="K1041" s="496"/>
      <c r="L1041" s="496"/>
      <c r="M1041" s="496"/>
      <c r="N1041" s="496"/>
      <c r="O1041" s="496"/>
      <c r="P1041" s="496"/>
      <c r="Q1041" s="496"/>
    </row>
    <row r="1042" spans="6:17">
      <c r="F1042" s="496"/>
      <c r="G1042" s="496"/>
      <c r="H1042" s="496"/>
      <c r="I1042" s="496"/>
      <c r="J1042" s="496"/>
      <c r="K1042" s="496"/>
      <c r="L1042" s="496"/>
      <c r="M1042" s="496"/>
      <c r="N1042" s="496"/>
      <c r="O1042" s="496"/>
      <c r="P1042" s="496"/>
      <c r="Q1042" s="496"/>
    </row>
    <row r="1043" spans="6:17">
      <c r="F1043" s="496"/>
      <c r="G1043" s="496"/>
      <c r="H1043" s="496"/>
      <c r="I1043" s="496"/>
      <c r="J1043" s="496"/>
      <c r="K1043" s="496"/>
      <c r="L1043" s="496"/>
      <c r="M1043" s="496"/>
      <c r="N1043" s="496"/>
      <c r="O1043" s="496"/>
      <c r="P1043" s="496"/>
      <c r="Q1043" s="496"/>
    </row>
    <row r="1044" spans="6:17">
      <c r="F1044" s="496"/>
      <c r="G1044" s="496"/>
      <c r="H1044" s="496"/>
      <c r="I1044" s="496"/>
      <c r="J1044" s="496"/>
      <c r="K1044" s="496"/>
      <c r="L1044" s="496"/>
      <c r="M1044" s="496"/>
      <c r="N1044" s="496"/>
      <c r="O1044" s="496"/>
      <c r="P1044" s="496"/>
      <c r="Q1044" s="496"/>
    </row>
    <row r="1045" spans="6:17">
      <c r="F1045" s="496"/>
      <c r="G1045" s="496"/>
      <c r="H1045" s="496"/>
      <c r="I1045" s="496"/>
      <c r="J1045" s="496"/>
      <c r="K1045" s="496"/>
      <c r="L1045" s="496"/>
      <c r="M1045" s="496"/>
      <c r="N1045" s="496"/>
      <c r="O1045" s="496"/>
      <c r="P1045" s="496"/>
      <c r="Q1045" s="496"/>
    </row>
    <row r="1046" spans="6:17">
      <c r="F1046" s="496"/>
      <c r="G1046" s="496"/>
      <c r="H1046" s="496"/>
      <c r="I1046" s="496"/>
      <c r="J1046" s="496"/>
      <c r="K1046" s="496"/>
      <c r="L1046" s="496"/>
      <c r="M1046" s="496"/>
      <c r="N1046" s="496"/>
      <c r="O1046" s="496"/>
      <c r="P1046" s="496"/>
      <c r="Q1046" s="496"/>
    </row>
    <row r="1047" spans="6:17">
      <c r="F1047" s="496"/>
      <c r="G1047" s="496"/>
      <c r="H1047" s="496"/>
      <c r="I1047" s="496"/>
      <c r="J1047" s="496"/>
      <c r="K1047" s="496"/>
      <c r="L1047" s="496"/>
      <c r="M1047" s="496"/>
      <c r="N1047" s="496"/>
      <c r="O1047" s="496"/>
      <c r="P1047" s="496"/>
      <c r="Q1047" s="496"/>
    </row>
    <row r="1048" spans="6:17">
      <c r="F1048" s="496"/>
      <c r="G1048" s="496"/>
      <c r="H1048" s="496"/>
      <c r="I1048" s="496"/>
      <c r="J1048" s="496"/>
      <c r="K1048" s="496"/>
      <c r="L1048" s="496"/>
      <c r="M1048" s="496"/>
      <c r="N1048" s="496"/>
      <c r="O1048" s="496"/>
      <c r="P1048" s="496"/>
      <c r="Q1048" s="496"/>
    </row>
    <row r="1049" spans="6:17">
      <c r="F1049" s="496"/>
      <c r="G1049" s="496"/>
      <c r="H1049" s="496"/>
      <c r="I1049" s="496"/>
      <c r="J1049" s="496"/>
      <c r="K1049" s="496"/>
      <c r="L1049" s="496"/>
      <c r="M1049" s="496"/>
      <c r="N1049" s="496"/>
      <c r="O1049" s="496"/>
      <c r="P1049" s="496"/>
      <c r="Q1049" s="496"/>
    </row>
    <row r="1050" spans="6:17">
      <c r="F1050" s="496"/>
      <c r="G1050" s="496"/>
      <c r="H1050" s="496"/>
      <c r="I1050" s="496"/>
      <c r="J1050" s="496"/>
      <c r="K1050" s="496"/>
      <c r="L1050" s="496"/>
      <c r="M1050" s="496"/>
      <c r="N1050" s="496"/>
      <c r="O1050" s="496"/>
      <c r="P1050" s="496"/>
      <c r="Q1050" s="496"/>
    </row>
    <row r="1051" spans="6:17">
      <c r="F1051" s="496"/>
      <c r="G1051" s="496"/>
      <c r="H1051" s="496"/>
      <c r="I1051" s="496"/>
      <c r="J1051" s="496"/>
      <c r="K1051" s="496"/>
      <c r="L1051" s="496"/>
      <c r="M1051" s="496"/>
      <c r="N1051" s="496"/>
      <c r="O1051" s="496"/>
      <c r="P1051" s="496"/>
      <c r="Q1051" s="496"/>
    </row>
    <row r="1052" spans="6:17">
      <c r="F1052" s="496"/>
      <c r="G1052" s="496"/>
      <c r="H1052" s="496"/>
      <c r="I1052" s="496"/>
      <c r="J1052" s="496"/>
      <c r="K1052" s="496"/>
      <c r="L1052" s="496"/>
      <c r="M1052" s="496"/>
      <c r="N1052" s="496"/>
      <c r="O1052" s="496"/>
      <c r="P1052" s="496"/>
      <c r="Q1052" s="496"/>
    </row>
    <row r="1053" spans="6:17">
      <c r="F1053" s="496"/>
      <c r="G1053" s="496"/>
      <c r="H1053" s="496"/>
      <c r="I1053" s="496"/>
      <c r="J1053" s="496"/>
      <c r="K1053" s="496"/>
      <c r="L1053" s="496"/>
      <c r="M1053" s="496"/>
      <c r="N1053" s="496"/>
      <c r="O1053" s="496"/>
      <c r="P1053" s="496"/>
      <c r="Q1053" s="496"/>
    </row>
    <row r="1054" spans="6:17">
      <c r="F1054" s="496"/>
      <c r="G1054" s="496"/>
      <c r="H1054" s="496"/>
      <c r="I1054" s="496"/>
      <c r="J1054" s="496"/>
      <c r="K1054" s="496"/>
      <c r="L1054" s="496"/>
      <c r="M1054" s="496"/>
      <c r="N1054" s="496"/>
      <c r="O1054" s="496"/>
      <c r="P1054" s="496"/>
      <c r="Q1054" s="496"/>
    </row>
    <row r="1055" spans="6:17">
      <c r="F1055" s="496"/>
      <c r="G1055" s="496"/>
      <c r="H1055" s="496"/>
      <c r="I1055" s="496"/>
      <c r="J1055" s="496"/>
      <c r="K1055" s="496"/>
      <c r="L1055" s="496"/>
      <c r="M1055" s="496"/>
      <c r="N1055" s="496"/>
      <c r="O1055" s="496"/>
      <c r="P1055" s="496"/>
      <c r="Q1055" s="496"/>
    </row>
    <row r="1056" spans="6:17">
      <c r="F1056" s="496"/>
      <c r="G1056" s="496"/>
      <c r="H1056" s="496"/>
      <c r="I1056" s="496"/>
      <c r="J1056" s="496"/>
      <c r="K1056" s="496"/>
      <c r="L1056" s="496"/>
      <c r="M1056" s="496"/>
      <c r="N1056" s="496"/>
      <c r="O1056" s="496"/>
      <c r="P1056" s="496"/>
      <c r="Q1056" s="496"/>
    </row>
    <row r="1057" spans="6:17">
      <c r="F1057" s="496"/>
      <c r="G1057" s="496"/>
      <c r="H1057" s="496"/>
      <c r="I1057" s="496"/>
      <c r="J1057" s="496"/>
      <c r="K1057" s="496"/>
      <c r="L1057" s="496"/>
      <c r="M1057" s="496"/>
      <c r="N1057" s="496"/>
      <c r="O1057" s="496"/>
      <c r="P1057" s="496"/>
      <c r="Q1057" s="496"/>
    </row>
    <row r="1058" spans="6:17">
      <c r="F1058" s="496"/>
      <c r="G1058" s="496"/>
      <c r="H1058" s="496"/>
      <c r="I1058" s="496"/>
      <c r="J1058" s="496"/>
      <c r="K1058" s="496"/>
      <c r="L1058" s="496"/>
      <c r="M1058" s="496"/>
      <c r="N1058" s="496"/>
      <c r="O1058" s="496"/>
      <c r="P1058" s="496"/>
      <c r="Q1058" s="496"/>
    </row>
    <row r="1059" spans="6:17">
      <c r="F1059" s="496"/>
      <c r="G1059" s="496"/>
      <c r="H1059" s="496"/>
      <c r="I1059" s="496"/>
      <c r="J1059" s="496"/>
      <c r="K1059" s="496"/>
      <c r="L1059" s="496"/>
      <c r="M1059" s="496"/>
      <c r="N1059" s="496"/>
      <c r="O1059" s="496"/>
      <c r="P1059" s="496"/>
      <c r="Q1059" s="496"/>
    </row>
    <row r="1060" spans="6:17">
      <c r="F1060" s="496"/>
      <c r="G1060" s="496"/>
      <c r="H1060" s="496"/>
      <c r="I1060" s="496"/>
      <c r="J1060" s="496"/>
      <c r="K1060" s="496"/>
      <c r="L1060" s="496"/>
      <c r="M1060" s="496"/>
      <c r="N1060" s="496"/>
      <c r="O1060" s="496"/>
      <c r="P1060" s="496"/>
      <c r="Q1060" s="496"/>
    </row>
    <row r="1061" spans="6:17">
      <c r="F1061" s="496"/>
      <c r="G1061" s="496"/>
      <c r="H1061" s="496"/>
      <c r="I1061" s="496"/>
      <c r="J1061" s="496"/>
      <c r="K1061" s="496"/>
      <c r="L1061" s="496"/>
      <c r="M1061" s="496"/>
      <c r="N1061" s="496"/>
      <c r="O1061" s="496"/>
      <c r="P1061" s="496"/>
      <c r="Q1061" s="496"/>
    </row>
    <row r="1062" spans="6:17">
      <c r="F1062" s="496"/>
      <c r="G1062" s="496"/>
      <c r="H1062" s="496"/>
      <c r="I1062" s="496"/>
      <c r="J1062" s="496"/>
      <c r="K1062" s="496"/>
      <c r="L1062" s="496"/>
      <c r="M1062" s="496"/>
      <c r="N1062" s="496"/>
      <c r="O1062" s="496"/>
      <c r="P1062" s="496"/>
      <c r="Q1062" s="496"/>
    </row>
    <row r="1063" spans="6:17">
      <c r="F1063" s="496"/>
      <c r="G1063" s="496"/>
      <c r="H1063" s="496"/>
      <c r="I1063" s="496"/>
      <c r="J1063" s="496"/>
      <c r="K1063" s="496"/>
      <c r="L1063" s="496"/>
      <c r="M1063" s="496"/>
      <c r="N1063" s="496"/>
      <c r="O1063" s="496"/>
      <c r="P1063" s="496"/>
      <c r="Q1063" s="496"/>
    </row>
    <row r="1064" spans="6:17">
      <c r="F1064" s="496"/>
      <c r="G1064" s="496"/>
      <c r="H1064" s="496"/>
      <c r="I1064" s="496"/>
      <c r="J1064" s="496"/>
      <c r="K1064" s="496"/>
      <c r="L1064" s="496"/>
      <c r="M1064" s="496"/>
      <c r="N1064" s="496"/>
      <c r="O1064" s="496"/>
      <c r="P1064" s="496"/>
      <c r="Q1064" s="496"/>
    </row>
    <row r="1065" spans="6:17">
      <c r="F1065" s="496"/>
      <c r="G1065" s="496"/>
      <c r="H1065" s="496"/>
      <c r="I1065" s="496"/>
      <c r="J1065" s="496"/>
      <c r="K1065" s="496"/>
      <c r="L1065" s="496"/>
      <c r="M1065" s="496"/>
      <c r="N1065" s="496"/>
      <c r="O1065" s="496"/>
      <c r="P1065" s="496"/>
      <c r="Q1065" s="496"/>
    </row>
    <row r="1066" spans="6:17">
      <c r="F1066" s="496"/>
      <c r="G1066" s="496"/>
      <c r="H1066" s="496"/>
      <c r="I1066" s="496"/>
      <c r="J1066" s="496"/>
      <c r="K1066" s="496"/>
      <c r="L1066" s="496"/>
      <c r="M1066" s="496"/>
      <c r="N1066" s="496"/>
      <c r="O1066" s="496"/>
      <c r="P1066" s="496"/>
      <c r="Q1066" s="496"/>
    </row>
    <row r="1067" spans="6:17">
      <c r="F1067" s="496"/>
      <c r="G1067" s="496"/>
      <c r="H1067" s="496"/>
      <c r="I1067" s="496"/>
      <c r="J1067" s="496"/>
      <c r="K1067" s="496"/>
      <c r="L1067" s="496"/>
      <c r="M1067" s="496"/>
      <c r="N1067" s="496"/>
      <c r="O1067" s="496"/>
      <c r="P1067" s="496"/>
      <c r="Q1067" s="496"/>
    </row>
    <row r="1068" spans="6:17">
      <c r="F1068" s="496"/>
      <c r="G1068" s="496"/>
      <c r="H1068" s="496"/>
      <c r="I1068" s="496"/>
      <c r="J1068" s="496"/>
      <c r="K1068" s="496"/>
      <c r="L1068" s="496"/>
      <c r="M1068" s="496"/>
      <c r="N1068" s="496"/>
      <c r="O1068" s="496"/>
      <c r="P1068" s="496"/>
      <c r="Q1068" s="496"/>
    </row>
    <row r="1069" spans="6:17">
      <c r="F1069" s="496"/>
      <c r="G1069" s="496"/>
      <c r="H1069" s="496"/>
      <c r="I1069" s="496"/>
      <c r="J1069" s="496"/>
      <c r="K1069" s="496"/>
      <c r="L1069" s="496"/>
      <c r="M1069" s="496"/>
      <c r="N1069" s="496"/>
      <c r="O1069" s="496"/>
      <c r="P1069" s="496"/>
      <c r="Q1069" s="496"/>
    </row>
    <row r="1070" spans="6:17">
      <c r="F1070" s="496"/>
      <c r="G1070" s="496"/>
      <c r="H1070" s="496"/>
      <c r="I1070" s="496"/>
      <c r="J1070" s="496"/>
      <c r="K1070" s="496"/>
      <c r="L1070" s="496"/>
      <c r="M1070" s="496"/>
      <c r="N1070" s="496"/>
      <c r="O1070" s="496"/>
      <c r="P1070" s="496"/>
      <c r="Q1070" s="496"/>
    </row>
    <row r="1071" spans="6:17">
      <c r="F1071" s="496"/>
      <c r="G1071" s="496"/>
      <c r="H1071" s="496"/>
      <c r="I1071" s="496"/>
      <c r="J1071" s="496"/>
      <c r="K1071" s="496"/>
      <c r="L1071" s="496"/>
      <c r="M1071" s="496"/>
      <c r="N1071" s="496"/>
      <c r="O1071" s="496"/>
      <c r="P1071" s="496"/>
      <c r="Q1071" s="496"/>
    </row>
    <row r="1072" spans="6:17">
      <c r="F1072" s="496"/>
      <c r="G1072" s="496"/>
      <c r="H1072" s="496"/>
      <c r="I1072" s="496"/>
      <c r="J1072" s="496"/>
      <c r="K1072" s="496"/>
      <c r="L1072" s="496"/>
      <c r="M1072" s="496"/>
      <c r="N1072" s="496"/>
      <c r="O1072" s="496"/>
      <c r="P1072" s="496"/>
      <c r="Q1072" s="496"/>
    </row>
    <row r="1073" spans="6:17">
      <c r="F1073" s="496"/>
      <c r="G1073" s="496"/>
      <c r="H1073" s="496"/>
      <c r="I1073" s="496"/>
      <c r="J1073" s="496"/>
      <c r="K1073" s="496"/>
      <c r="L1073" s="496"/>
      <c r="M1073" s="496"/>
      <c r="N1073" s="496"/>
      <c r="O1073" s="496"/>
      <c r="P1073" s="496"/>
      <c r="Q1073" s="496"/>
    </row>
    <row r="1074" spans="6:17">
      <c r="F1074" s="496"/>
      <c r="G1074" s="496"/>
      <c r="H1074" s="496"/>
      <c r="I1074" s="496"/>
      <c r="J1074" s="496"/>
      <c r="K1074" s="496"/>
      <c r="L1074" s="496"/>
      <c r="M1074" s="496"/>
      <c r="N1074" s="496"/>
      <c r="O1074" s="496"/>
      <c r="P1074" s="496"/>
      <c r="Q1074" s="496"/>
    </row>
    <row r="1075" spans="6:17">
      <c r="F1075" s="496"/>
      <c r="G1075" s="496"/>
      <c r="H1075" s="496"/>
      <c r="I1075" s="496"/>
      <c r="J1075" s="496"/>
      <c r="K1075" s="496"/>
      <c r="L1075" s="496"/>
      <c r="M1075" s="496"/>
      <c r="N1075" s="496"/>
      <c r="O1075" s="496"/>
      <c r="P1075" s="496"/>
      <c r="Q1075" s="496"/>
    </row>
    <row r="1076" spans="6:17">
      <c r="F1076" s="496"/>
      <c r="G1076" s="496"/>
      <c r="H1076" s="496"/>
      <c r="I1076" s="496"/>
      <c r="J1076" s="496"/>
      <c r="K1076" s="496"/>
      <c r="L1076" s="496"/>
      <c r="M1076" s="496"/>
      <c r="N1076" s="496"/>
      <c r="O1076" s="496"/>
      <c r="P1076" s="496"/>
      <c r="Q1076" s="496"/>
    </row>
    <row r="1077" spans="6:17">
      <c r="F1077" s="496"/>
      <c r="G1077" s="496"/>
      <c r="H1077" s="496"/>
      <c r="I1077" s="496"/>
      <c r="J1077" s="496"/>
      <c r="K1077" s="496"/>
      <c r="L1077" s="496"/>
      <c r="M1077" s="496"/>
      <c r="N1077" s="496"/>
      <c r="O1077" s="496"/>
      <c r="P1077" s="496"/>
      <c r="Q1077" s="496"/>
    </row>
    <row r="1078" spans="6:17">
      <c r="F1078" s="496"/>
      <c r="G1078" s="496"/>
      <c r="H1078" s="496"/>
      <c r="I1078" s="496"/>
      <c r="J1078" s="496"/>
      <c r="K1078" s="496"/>
      <c r="L1078" s="496"/>
      <c r="M1078" s="496"/>
      <c r="N1078" s="496"/>
      <c r="O1078" s="496"/>
      <c r="P1078" s="496"/>
      <c r="Q1078" s="496"/>
    </row>
    <row r="1079" spans="6:17">
      <c r="F1079" s="496"/>
      <c r="G1079" s="496"/>
      <c r="H1079" s="496"/>
      <c r="I1079" s="496"/>
      <c r="J1079" s="496"/>
      <c r="K1079" s="496"/>
      <c r="L1079" s="496"/>
      <c r="M1079" s="496"/>
      <c r="N1079" s="496"/>
      <c r="O1079" s="496"/>
      <c r="P1079" s="496"/>
      <c r="Q1079" s="496"/>
    </row>
    <row r="1080" spans="6:17">
      <c r="F1080" s="496"/>
      <c r="G1080" s="496"/>
      <c r="H1080" s="496"/>
      <c r="I1080" s="496"/>
      <c r="J1080" s="496"/>
      <c r="K1080" s="496"/>
      <c r="L1080" s="496"/>
      <c r="M1080" s="496"/>
      <c r="N1080" s="496"/>
      <c r="O1080" s="496"/>
      <c r="P1080" s="496"/>
      <c r="Q1080" s="496"/>
    </row>
    <row r="1081" spans="6:17">
      <c r="F1081" s="496"/>
      <c r="G1081" s="496"/>
      <c r="H1081" s="496"/>
      <c r="I1081" s="496"/>
      <c r="J1081" s="496"/>
      <c r="K1081" s="496"/>
      <c r="L1081" s="496"/>
      <c r="M1081" s="496"/>
      <c r="N1081" s="496"/>
      <c r="O1081" s="496"/>
      <c r="P1081" s="496"/>
      <c r="Q1081" s="496"/>
    </row>
    <row r="1082" spans="6:17">
      <c r="F1082" s="496"/>
      <c r="G1082" s="496"/>
      <c r="H1082" s="496"/>
      <c r="I1082" s="496"/>
      <c r="J1082" s="496"/>
      <c r="K1082" s="496"/>
      <c r="L1082" s="496"/>
      <c r="M1082" s="496"/>
      <c r="N1082" s="496"/>
      <c r="O1082" s="496"/>
      <c r="P1082" s="496"/>
      <c r="Q1082" s="496"/>
    </row>
    <row r="1083" spans="6:17">
      <c r="F1083" s="496"/>
      <c r="G1083" s="496"/>
      <c r="H1083" s="496"/>
      <c r="I1083" s="496"/>
      <c r="J1083" s="496"/>
      <c r="K1083" s="496"/>
      <c r="L1083" s="496"/>
      <c r="M1083" s="496"/>
      <c r="N1083" s="496"/>
      <c r="O1083" s="496"/>
      <c r="P1083" s="496"/>
      <c r="Q1083" s="496"/>
    </row>
    <row r="1084" spans="6:17">
      <c r="F1084" s="496"/>
      <c r="G1084" s="496"/>
      <c r="H1084" s="496"/>
      <c r="I1084" s="496"/>
      <c r="J1084" s="496"/>
      <c r="K1084" s="496"/>
      <c r="L1084" s="496"/>
      <c r="M1084" s="496"/>
      <c r="N1084" s="496"/>
      <c r="O1084" s="496"/>
      <c r="P1084" s="496"/>
      <c r="Q1084" s="496"/>
    </row>
    <row r="1085" spans="6:17">
      <c r="F1085" s="496"/>
      <c r="G1085" s="496"/>
      <c r="H1085" s="496"/>
      <c r="I1085" s="496"/>
      <c r="J1085" s="496"/>
      <c r="K1085" s="496"/>
      <c r="L1085" s="496"/>
      <c r="M1085" s="496"/>
      <c r="N1085" s="496"/>
      <c r="O1085" s="496"/>
      <c r="P1085" s="496"/>
      <c r="Q1085" s="496"/>
    </row>
    <row r="1086" spans="6:17">
      <c r="F1086" s="496"/>
      <c r="G1086" s="496"/>
      <c r="H1086" s="496"/>
      <c r="I1086" s="496"/>
      <c r="J1086" s="496"/>
      <c r="K1086" s="496"/>
      <c r="L1086" s="496"/>
      <c r="M1086" s="496"/>
      <c r="N1086" s="496"/>
      <c r="O1086" s="496"/>
      <c r="P1086" s="496"/>
      <c r="Q1086" s="496"/>
    </row>
    <row r="1087" spans="6:17">
      <c r="F1087" s="496"/>
      <c r="G1087" s="496"/>
      <c r="H1087" s="496"/>
      <c r="I1087" s="496"/>
      <c r="J1087" s="496"/>
      <c r="K1087" s="496"/>
      <c r="L1087" s="496"/>
      <c r="M1087" s="496"/>
      <c r="N1087" s="496"/>
      <c r="O1087" s="496"/>
      <c r="P1087" s="496"/>
      <c r="Q1087" s="496"/>
    </row>
    <row r="1088" spans="6:17">
      <c r="F1088" s="496"/>
      <c r="G1088" s="496"/>
      <c r="H1088" s="496"/>
      <c r="I1088" s="496"/>
      <c r="J1088" s="496"/>
      <c r="K1088" s="496"/>
      <c r="L1088" s="496"/>
      <c r="M1088" s="496"/>
      <c r="N1088" s="496"/>
      <c r="O1088" s="496"/>
      <c r="P1088" s="496"/>
      <c r="Q1088" s="496"/>
    </row>
    <row r="1089" spans="6:17">
      <c r="F1089" s="496"/>
      <c r="G1089" s="496"/>
      <c r="H1089" s="496"/>
      <c r="I1089" s="496"/>
      <c r="J1089" s="496"/>
      <c r="K1089" s="496"/>
      <c r="L1089" s="496"/>
      <c r="M1089" s="496"/>
      <c r="N1089" s="496"/>
      <c r="O1089" s="496"/>
      <c r="P1089" s="496"/>
      <c r="Q1089" s="496"/>
    </row>
    <row r="1090" spans="6:17">
      <c r="F1090" s="496"/>
      <c r="G1090" s="496"/>
      <c r="H1090" s="496"/>
      <c r="I1090" s="496"/>
      <c r="J1090" s="496"/>
      <c r="K1090" s="496"/>
      <c r="L1090" s="496"/>
      <c r="M1090" s="496"/>
      <c r="N1090" s="496"/>
      <c r="O1090" s="496"/>
      <c r="P1090" s="496"/>
      <c r="Q1090" s="496"/>
    </row>
    <row r="1091" spans="6:17">
      <c r="F1091" s="496"/>
      <c r="G1091" s="496"/>
      <c r="H1091" s="496"/>
      <c r="I1091" s="496"/>
      <c r="J1091" s="496"/>
      <c r="K1091" s="496"/>
      <c r="L1091" s="496"/>
      <c r="M1091" s="496"/>
      <c r="N1091" s="496"/>
      <c r="O1091" s="496"/>
      <c r="P1091" s="496"/>
      <c r="Q1091" s="496"/>
    </row>
    <row r="1092" spans="6:17">
      <c r="F1092" s="496"/>
      <c r="G1092" s="496"/>
      <c r="H1092" s="496"/>
      <c r="I1092" s="496"/>
      <c r="J1092" s="496"/>
      <c r="K1092" s="496"/>
      <c r="L1092" s="496"/>
      <c r="M1092" s="496"/>
      <c r="N1092" s="496"/>
      <c r="O1092" s="496"/>
      <c r="P1092" s="496"/>
      <c r="Q1092" s="496"/>
    </row>
    <row r="1093" spans="6:17">
      <c r="F1093" s="496"/>
      <c r="G1093" s="496"/>
      <c r="H1093" s="496"/>
      <c r="I1093" s="496"/>
      <c r="J1093" s="496"/>
      <c r="K1093" s="496"/>
      <c r="L1093" s="496"/>
      <c r="M1093" s="496"/>
      <c r="N1093" s="496"/>
      <c r="O1093" s="496"/>
      <c r="P1093" s="496"/>
      <c r="Q1093" s="496"/>
    </row>
    <row r="1094" spans="6:17">
      <c r="F1094" s="496"/>
      <c r="G1094" s="496"/>
      <c r="H1094" s="496"/>
      <c r="I1094" s="496"/>
      <c r="J1094" s="496"/>
      <c r="K1094" s="496"/>
      <c r="L1094" s="496"/>
      <c r="M1094" s="496"/>
      <c r="N1094" s="496"/>
      <c r="O1094" s="496"/>
      <c r="P1094" s="496"/>
      <c r="Q1094" s="496"/>
    </row>
    <row r="1095" spans="6:17">
      <c r="F1095" s="496"/>
      <c r="G1095" s="496"/>
      <c r="H1095" s="496"/>
      <c r="I1095" s="496"/>
      <c r="J1095" s="496"/>
      <c r="K1095" s="496"/>
      <c r="L1095" s="496"/>
      <c r="M1095" s="496"/>
      <c r="N1095" s="496"/>
      <c r="O1095" s="496"/>
      <c r="P1095" s="496"/>
      <c r="Q1095" s="496"/>
    </row>
    <row r="1096" spans="6:17">
      <c r="F1096" s="496"/>
      <c r="G1096" s="496"/>
      <c r="H1096" s="496"/>
      <c r="I1096" s="496"/>
      <c r="J1096" s="496"/>
      <c r="K1096" s="496"/>
      <c r="L1096" s="496"/>
      <c r="M1096" s="496"/>
      <c r="N1096" s="496"/>
      <c r="O1096" s="496"/>
      <c r="P1096" s="496"/>
      <c r="Q1096" s="496"/>
    </row>
    <row r="1097" spans="6:17">
      <c r="F1097" s="496"/>
      <c r="G1097" s="496"/>
      <c r="H1097" s="496"/>
      <c r="I1097" s="496"/>
      <c r="J1097" s="496"/>
      <c r="K1097" s="496"/>
      <c r="L1097" s="496"/>
      <c r="M1097" s="496"/>
      <c r="N1097" s="496"/>
      <c r="O1097" s="496"/>
      <c r="P1097" s="496"/>
      <c r="Q1097" s="496"/>
    </row>
    <row r="1098" spans="6:17">
      <c r="F1098" s="496"/>
      <c r="G1098" s="496"/>
      <c r="H1098" s="496"/>
      <c r="I1098" s="496"/>
      <c r="J1098" s="496"/>
      <c r="K1098" s="496"/>
      <c r="L1098" s="496"/>
      <c r="M1098" s="496"/>
      <c r="N1098" s="496"/>
      <c r="O1098" s="496"/>
      <c r="P1098" s="496"/>
      <c r="Q1098" s="496"/>
    </row>
    <row r="1099" spans="6:17">
      <c r="F1099" s="496"/>
      <c r="G1099" s="496"/>
      <c r="H1099" s="496"/>
      <c r="I1099" s="496"/>
      <c r="J1099" s="496"/>
      <c r="K1099" s="496"/>
      <c r="L1099" s="496"/>
      <c r="M1099" s="496"/>
      <c r="N1099" s="496"/>
      <c r="O1099" s="496"/>
      <c r="P1099" s="496"/>
      <c r="Q1099" s="496"/>
    </row>
    <row r="1100" spans="6:17">
      <c r="F1100" s="496"/>
      <c r="G1100" s="496"/>
      <c r="H1100" s="496"/>
      <c r="I1100" s="496"/>
      <c r="J1100" s="496"/>
      <c r="K1100" s="496"/>
      <c r="L1100" s="496"/>
      <c r="M1100" s="496"/>
      <c r="N1100" s="496"/>
      <c r="O1100" s="496"/>
      <c r="P1100" s="496"/>
      <c r="Q1100" s="496"/>
    </row>
    <row r="1101" spans="6:17">
      <c r="F1101" s="496"/>
      <c r="G1101" s="496"/>
      <c r="H1101" s="496"/>
      <c r="I1101" s="496"/>
      <c r="J1101" s="496"/>
      <c r="K1101" s="496"/>
      <c r="L1101" s="496"/>
      <c r="M1101" s="496"/>
      <c r="N1101" s="496"/>
      <c r="O1101" s="496"/>
      <c r="P1101" s="496"/>
      <c r="Q1101" s="496"/>
    </row>
    <row r="1102" spans="6:17">
      <c r="F1102" s="496"/>
      <c r="G1102" s="496"/>
      <c r="H1102" s="496"/>
      <c r="I1102" s="496"/>
      <c r="J1102" s="496"/>
      <c r="K1102" s="496"/>
      <c r="L1102" s="496"/>
      <c r="M1102" s="496"/>
      <c r="N1102" s="496"/>
      <c r="O1102" s="496"/>
      <c r="P1102" s="496"/>
      <c r="Q1102" s="496"/>
    </row>
    <row r="1103" spans="6:17">
      <c r="F1103" s="496"/>
      <c r="G1103" s="496"/>
      <c r="H1103" s="496"/>
      <c r="I1103" s="496"/>
      <c r="J1103" s="496"/>
      <c r="K1103" s="496"/>
      <c r="L1103" s="496"/>
      <c r="M1103" s="496"/>
      <c r="N1103" s="496"/>
      <c r="O1103" s="496"/>
      <c r="P1103" s="496"/>
      <c r="Q1103" s="496"/>
    </row>
    <row r="1104" spans="6:17">
      <c r="F1104" s="496"/>
      <c r="G1104" s="496"/>
      <c r="H1104" s="496"/>
      <c r="I1104" s="496"/>
      <c r="J1104" s="496"/>
      <c r="K1104" s="496"/>
      <c r="L1104" s="496"/>
      <c r="M1104" s="496"/>
      <c r="N1104" s="496"/>
      <c r="O1104" s="496"/>
      <c r="P1104" s="496"/>
      <c r="Q1104" s="496"/>
    </row>
    <row r="1105" spans="6:17">
      <c r="F1105" s="496"/>
      <c r="G1105" s="496"/>
      <c r="H1105" s="496"/>
      <c r="I1105" s="496"/>
      <c r="J1105" s="496"/>
      <c r="K1105" s="496"/>
      <c r="L1105" s="496"/>
      <c r="M1105" s="496"/>
      <c r="N1105" s="496"/>
      <c r="O1105" s="496"/>
      <c r="P1105" s="496"/>
      <c r="Q1105" s="496"/>
    </row>
    <row r="1106" spans="6:17">
      <c r="F1106" s="496"/>
      <c r="G1106" s="496"/>
      <c r="H1106" s="496"/>
      <c r="I1106" s="496"/>
      <c r="J1106" s="496"/>
      <c r="K1106" s="496"/>
      <c r="L1106" s="496"/>
      <c r="M1106" s="496"/>
      <c r="N1106" s="496"/>
      <c r="O1106" s="496"/>
      <c r="P1106" s="496"/>
      <c r="Q1106" s="496"/>
    </row>
    <row r="1107" spans="6:17">
      <c r="F1107" s="496"/>
      <c r="G1107" s="496"/>
      <c r="H1107" s="496"/>
      <c r="I1107" s="496"/>
      <c r="J1107" s="496"/>
      <c r="K1107" s="496"/>
      <c r="L1107" s="496"/>
      <c r="M1107" s="496"/>
      <c r="N1107" s="496"/>
      <c r="O1107" s="496"/>
      <c r="P1107" s="496"/>
      <c r="Q1107" s="496"/>
    </row>
    <row r="1108" spans="6:17">
      <c r="F1108" s="496"/>
      <c r="G1108" s="496"/>
      <c r="H1108" s="496"/>
      <c r="I1108" s="496"/>
      <c r="J1108" s="496"/>
      <c r="K1108" s="496"/>
      <c r="L1108" s="496"/>
      <c r="M1108" s="496"/>
      <c r="N1108" s="496"/>
      <c r="O1108" s="496"/>
      <c r="P1108" s="496"/>
      <c r="Q1108" s="496"/>
    </row>
    <row r="1109" spans="6:17">
      <c r="F1109" s="496"/>
      <c r="G1109" s="496"/>
      <c r="H1109" s="496"/>
      <c r="I1109" s="496"/>
      <c r="J1109" s="496"/>
      <c r="K1109" s="496"/>
      <c r="L1109" s="496"/>
      <c r="M1109" s="496"/>
      <c r="N1109" s="496"/>
      <c r="O1109" s="496"/>
      <c r="P1109" s="496"/>
      <c r="Q1109" s="496"/>
    </row>
    <row r="1110" spans="6:17">
      <c r="F1110" s="496"/>
      <c r="G1110" s="496"/>
      <c r="H1110" s="496"/>
      <c r="I1110" s="496"/>
      <c r="J1110" s="496"/>
      <c r="K1110" s="496"/>
      <c r="L1110" s="496"/>
      <c r="M1110" s="496"/>
      <c r="N1110" s="496"/>
      <c r="O1110" s="496"/>
      <c r="P1110" s="496"/>
      <c r="Q1110" s="496"/>
    </row>
    <row r="1111" spans="6:17">
      <c r="F1111" s="496"/>
      <c r="G1111" s="496"/>
      <c r="H1111" s="496"/>
      <c r="I1111" s="496"/>
      <c r="J1111" s="496"/>
      <c r="K1111" s="496"/>
      <c r="L1111" s="496"/>
      <c r="M1111" s="496"/>
      <c r="N1111" s="496"/>
      <c r="O1111" s="496"/>
      <c r="P1111" s="496"/>
      <c r="Q1111" s="496"/>
    </row>
    <row r="1112" spans="6:17">
      <c r="F1112" s="496"/>
      <c r="G1112" s="496"/>
      <c r="H1112" s="496"/>
      <c r="I1112" s="496"/>
      <c r="J1112" s="496"/>
      <c r="K1112" s="496"/>
      <c r="L1112" s="496"/>
      <c r="M1112" s="496"/>
      <c r="N1112" s="496"/>
      <c r="O1112" s="496"/>
      <c r="P1112" s="496"/>
      <c r="Q1112" s="496"/>
    </row>
    <row r="1113" spans="6:17">
      <c r="F1113" s="496"/>
      <c r="G1113" s="496"/>
      <c r="H1113" s="496"/>
      <c r="I1113" s="496"/>
      <c r="J1113" s="496"/>
      <c r="K1113" s="496"/>
      <c r="L1113" s="496"/>
      <c r="M1113" s="496"/>
      <c r="N1113" s="496"/>
      <c r="O1113" s="496"/>
      <c r="P1113" s="496"/>
      <c r="Q1113" s="496"/>
    </row>
    <row r="1114" spans="6:17">
      <c r="F1114" s="496"/>
      <c r="G1114" s="496"/>
      <c r="H1114" s="496"/>
      <c r="I1114" s="496"/>
      <c r="J1114" s="496"/>
      <c r="K1114" s="496"/>
      <c r="L1114" s="496"/>
      <c r="M1114" s="496"/>
      <c r="N1114" s="496"/>
      <c r="O1114" s="496"/>
      <c r="P1114" s="496"/>
      <c r="Q1114" s="496"/>
    </row>
    <row r="1115" spans="6:17">
      <c r="F1115" s="496"/>
      <c r="G1115" s="496"/>
      <c r="H1115" s="496"/>
      <c r="I1115" s="496"/>
      <c r="J1115" s="496"/>
      <c r="K1115" s="496"/>
      <c r="L1115" s="496"/>
      <c r="M1115" s="496"/>
      <c r="N1115" s="496"/>
      <c r="O1115" s="496"/>
      <c r="P1115" s="496"/>
      <c r="Q1115" s="496"/>
    </row>
    <row r="1116" spans="6:17">
      <c r="F1116" s="496"/>
      <c r="G1116" s="496"/>
      <c r="H1116" s="496"/>
      <c r="I1116" s="496"/>
      <c r="J1116" s="496"/>
      <c r="K1116" s="496"/>
      <c r="L1116" s="496"/>
      <c r="M1116" s="496"/>
      <c r="N1116" s="496"/>
      <c r="O1116" s="496"/>
      <c r="P1116" s="496"/>
      <c r="Q1116" s="496"/>
    </row>
    <row r="1117" spans="6:17">
      <c r="F1117" s="496"/>
      <c r="G1117" s="496"/>
      <c r="H1117" s="496"/>
      <c r="I1117" s="496"/>
      <c r="J1117" s="496"/>
      <c r="K1117" s="496"/>
      <c r="L1117" s="496"/>
      <c r="M1117" s="496"/>
      <c r="N1117" s="496"/>
      <c r="O1117" s="496"/>
      <c r="P1117" s="496"/>
      <c r="Q1117" s="496"/>
    </row>
    <row r="1118" spans="6:17">
      <c r="F1118" s="496"/>
      <c r="G1118" s="496"/>
      <c r="H1118" s="496"/>
      <c r="I1118" s="496"/>
      <c r="J1118" s="496"/>
      <c r="K1118" s="496"/>
      <c r="L1118" s="496"/>
      <c r="M1118" s="496"/>
      <c r="N1118" s="496"/>
      <c r="O1118" s="496"/>
      <c r="P1118" s="496"/>
      <c r="Q1118" s="496"/>
    </row>
    <row r="1119" spans="6:17">
      <c r="F1119" s="496"/>
      <c r="G1119" s="496"/>
      <c r="H1119" s="496"/>
      <c r="I1119" s="496"/>
      <c r="J1119" s="496"/>
      <c r="K1119" s="496"/>
      <c r="L1119" s="496"/>
      <c r="M1119" s="496"/>
      <c r="N1119" s="496"/>
      <c r="O1119" s="496"/>
      <c r="P1119" s="496"/>
      <c r="Q1119" s="496"/>
    </row>
    <row r="1120" spans="6:17">
      <c r="F1120" s="496"/>
      <c r="G1120" s="496"/>
      <c r="H1120" s="496"/>
      <c r="I1120" s="496"/>
      <c r="J1120" s="496"/>
      <c r="K1120" s="496"/>
      <c r="L1120" s="496"/>
      <c r="M1120" s="496"/>
      <c r="N1120" s="496"/>
      <c r="O1120" s="496"/>
      <c r="P1120" s="496"/>
      <c r="Q1120" s="496"/>
    </row>
    <row r="1121" spans="6:17">
      <c r="F1121" s="496"/>
      <c r="G1121" s="496"/>
      <c r="H1121" s="496"/>
      <c r="I1121" s="496"/>
      <c r="J1121" s="496"/>
      <c r="K1121" s="496"/>
      <c r="L1121" s="496"/>
      <c r="M1121" s="496"/>
      <c r="N1121" s="496"/>
      <c r="O1121" s="496"/>
      <c r="P1121" s="496"/>
      <c r="Q1121" s="496"/>
    </row>
    <row r="1122" spans="6:17">
      <c r="F1122" s="496"/>
      <c r="G1122" s="496"/>
      <c r="H1122" s="496"/>
      <c r="I1122" s="496"/>
      <c r="J1122" s="496"/>
      <c r="K1122" s="496"/>
      <c r="L1122" s="496"/>
      <c r="M1122" s="496"/>
      <c r="N1122" s="496"/>
      <c r="O1122" s="496"/>
      <c r="P1122" s="496"/>
      <c r="Q1122" s="496"/>
    </row>
    <row r="1123" spans="6:17">
      <c r="F1123" s="496"/>
      <c r="G1123" s="496"/>
      <c r="H1123" s="496"/>
      <c r="I1123" s="496"/>
      <c r="J1123" s="496"/>
      <c r="K1123" s="496"/>
      <c r="L1123" s="496"/>
      <c r="M1123" s="496"/>
      <c r="N1123" s="496"/>
      <c r="O1123" s="496"/>
      <c r="P1123" s="496"/>
      <c r="Q1123" s="496"/>
    </row>
    <row r="1124" spans="6:17">
      <c r="F1124" s="496"/>
      <c r="G1124" s="496"/>
      <c r="H1124" s="496"/>
      <c r="I1124" s="496"/>
      <c r="J1124" s="496"/>
      <c r="K1124" s="496"/>
      <c r="L1124" s="496"/>
      <c r="M1124" s="496"/>
      <c r="N1124" s="496"/>
      <c r="O1124" s="496"/>
      <c r="P1124" s="496"/>
      <c r="Q1124" s="496"/>
    </row>
    <row r="1125" spans="6:17">
      <c r="F1125" s="496"/>
      <c r="G1125" s="496"/>
      <c r="H1125" s="496"/>
      <c r="I1125" s="496"/>
      <c r="J1125" s="496"/>
      <c r="K1125" s="496"/>
      <c r="L1125" s="496"/>
      <c r="M1125" s="496"/>
      <c r="N1125" s="496"/>
      <c r="O1125" s="496"/>
      <c r="P1125" s="496"/>
      <c r="Q1125" s="496"/>
    </row>
    <row r="1126" spans="6:17">
      <c r="F1126" s="496"/>
      <c r="G1126" s="496"/>
      <c r="H1126" s="496"/>
      <c r="I1126" s="496"/>
      <c r="J1126" s="496"/>
      <c r="K1126" s="496"/>
      <c r="L1126" s="496"/>
      <c r="M1126" s="496"/>
      <c r="N1126" s="496"/>
      <c r="O1126" s="496"/>
      <c r="P1126" s="496"/>
      <c r="Q1126" s="496"/>
    </row>
    <row r="1127" spans="6:17">
      <c r="F1127" s="496"/>
      <c r="G1127" s="496"/>
      <c r="H1127" s="496"/>
      <c r="I1127" s="496"/>
      <c r="J1127" s="496"/>
      <c r="K1127" s="496"/>
      <c r="L1127" s="496"/>
      <c r="M1127" s="496"/>
      <c r="N1127" s="496"/>
      <c r="O1127" s="496"/>
      <c r="P1127" s="496"/>
      <c r="Q1127" s="496"/>
    </row>
    <row r="1128" spans="6:17">
      <c r="F1128" s="496"/>
      <c r="G1128" s="496"/>
      <c r="H1128" s="496"/>
      <c r="I1128" s="496"/>
      <c r="J1128" s="496"/>
      <c r="K1128" s="496"/>
      <c r="L1128" s="496"/>
      <c r="M1128" s="496"/>
      <c r="N1128" s="496"/>
      <c r="O1128" s="496"/>
      <c r="P1128" s="496"/>
      <c r="Q1128" s="496"/>
    </row>
    <row r="1129" spans="6:17">
      <c r="F1129" s="496"/>
      <c r="G1129" s="496"/>
      <c r="H1129" s="496"/>
      <c r="I1129" s="496"/>
      <c r="J1129" s="496"/>
      <c r="K1129" s="496"/>
      <c r="L1129" s="496"/>
      <c r="M1129" s="496"/>
      <c r="N1129" s="496"/>
      <c r="O1129" s="496"/>
      <c r="P1129" s="496"/>
      <c r="Q1129" s="496"/>
    </row>
    <row r="1130" spans="6:17">
      <c r="F1130" s="496"/>
      <c r="G1130" s="496"/>
      <c r="H1130" s="496"/>
      <c r="I1130" s="496"/>
      <c r="J1130" s="496"/>
      <c r="K1130" s="496"/>
      <c r="L1130" s="496"/>
      <c r="M1130" s="496"/>
      <c r="N1130" s="496"/>
      <c r="O1130" s="496"/>
      <c r="P1130" s="496"/>
      <c r="Q1130" s="496"/>
    </row>
    <row r="1131" spans="6:17">
      <c r="F1131" s="496"/>
      <c r="G1131" s="496"/>
      <c r="H1131" s="496"/>
      <c r="I1131" s="496"/>
      <c r="J1131" s="496"/>
      <c r="K1131" s="496"/>
      <c r="L1131" s="496"/>
      <c r="M1131" s="496"/>
      <c r="N1131" s="496"/>
      <c r="O1131" s="496"/>
      <c r="P1131" s="496"/>
      <c r="Q1131" s="496"/>
    </row>
    <row r="1132" spans="6:17">
      <c r="F1132" s="496"/>
      <c r="G1132" s="496"/>
      <c r="H1132" s="496"/>
      <c r="I1132" s="496"/>
      <c r="J1132" s="496"/>
      <c r="K1132" s="496"/>
      <c r="L1132" s="496"/>
      <c r="M1132" s="496"/>
      <c r="N1132" s="496"/>
      <c r="O1132" s="496"/>
      <c r="P1132" s="496"/>
      <c r="Q1132" s="496"/>
    </row>
    <row r="1133" spans="6:17">
      <c r="F1133" s="496"/>
      <c r="G1133" s="496"/>
      <c r="H1133" s="496"/>
      <c r="I1133" s="496"/>
      <c r="J1133" s="496"/>
      <c r="K1133" s="496"/>
      <c r="L1133" s="496"/>
      <c r="M1133" s="496"/>
      <c r="N1133" s="496"/>
      <c r="O1133" s="496"/>
      <c r="P1133" s="496"/>
      <c r="Q1133" s="496"/>
    </row>
    <row r="1134" spans="6:17">
      <c r="F1134" s="496"/>
      <c r="G1134" s="496"/>
      <c r="H1134" s="496"/>
      <c r="I1134" s="496"/>
      <c r="J1134" s="496"/>
      <c r="K1134" s="496"/>
      <c r="L1134" s="496"/>
      <c r="M1134" s="496"/>
      <c r="N1134" s="496"/>
      <c r="O1134" s="496"/>
      <c r="P1134" s="496"/>
      <c r="Q1134" s="496"/>
    </row>
    <row r="1135" spans="6:17">
      <c r="F1135" s="496"/>
      <c r="G1135" s="496"/>
      <c r="H1135" s="496"/>
      <c r="I1135" s="496"/>
      <c r="J1135" s="496"/>
      <c r="K1135" s="496"/>
      <c r="L1135" s="496"/>
      <c r="M1135" s="496"/>
      <c r="N1135" s="496"/>
      <c r="O1135" s="496"/>
      <c r="P1135" s="496"/>
      <c r="Q1135" s="496"/>
    </row>
    <row r="1136" spans="6:17">
      <c r="F1136" s="496"/>
      <c r="G1136" s="496"/>
      <c r="H1136" s="496"/>
      <c r="I1136" s="496"/>
      <c r="J1136" s="496"/>
      <c r="K1136" s="496"/>
      <c r="L1136" s="496"/>
      <c r="M1136" s="496"/>
      <c r="N1136" s="496"/>
      <c r="O1136" s="496"/>
      <c r="P1136" s="496"/>
      <c r="Q1136" s="496"/>
    </row>
    <row r="1137" spans="6:17">
      <c r="F1137" s="496"/>
      <c r="G1137" s="496"/>
      <c r="H1137" s="496"/>
      <c r="I1137" s="496"/>
      <c r="J1137" s="496"/>
      <c r="K1137" s="496"/>
      <c r="L1137" s="496"/>
      <c r="M1137" s="496"/>
      <c r="N1137" s="496"/>
      <c r="O1137" s="496"/>
      <c r="P1137" s="496"/>
      <c r="Q1137" s="496"/>
    </row>
    <row r="1138" spans="6:17">
      <c r="F1138" s="496"/>
      <c r="G1138" s="496"/>
      <c r="H1138" s="496"/>
      <c r="I1138" s="496"/>
      <c r="J1138" s="496"/>
      <c r="K1138" s="496"/>
      <c r="L1138" s="496"/>
      <c r="M1138" s="496"/>
      <c r="N1138" s="496"/>
      <c r="O1138" s="496"/>
      <c r="P1138" s="496"/>
      <c r="Q1138" s="496"/>
    </row>
    <row r="1139" spans="6:17">
      <c r="F1139" s="496"/>
      <c r="G1139" s="496"/>
      <c r="H1139" s="496"/>
      <c r="I1139" s="496"/>
      <c r="J1139" s="496"/>
      <c r="K1139" s="496"/>
      <c r="L1139" s="496"/>
      <c r="M1139" s="496"/>
      <c r="N1139" s="496"/>
      <c r="O1139" s="496"/>
      <c r="P1139" s="496"/>
      <c r="Q1139" s="496"/>
    </row>
    <row r="1140" spans="6:17">
      <c r="F1140" s="496"/>
      <c r="G1140" s="496"/>
      <c r="H1140" s="496"/>
      <c r="I1140" s="496"/>
      <c r="J1140" s="496"/>
      <c r="K1140" s="496"/>
      <c r="L1140" s="496"/>
      <c r="M1140" s="496"/>
      <c r="N1140" s="496"/>
      <c r="O1140" s="496"/>
      <c r="P1140" s="496"/>
      <c r="Q1140" s="496"/>
    </row>
    <row r="1141" spans="6:17">
      <c r="F1141" s="496"/>
      <c r="G1141" s="496"/>
      <c r="H1141" s="496"/>
      <c r="I1141" s="496"/>
      <c r="J1141" s="496"/>
      <c r="K1141" s="496"/>
      <c r="L1141" s="496"/>
      <c r="M1141" s="496"/>
      <c r="N1141" s="496"/>
      <c r="O1141" s="496"/>
      <c r="P1141" s="496"/>
      <c r="Q1141" s="496"/>
    </row>
    <row r="1142" spans="6:17">
      <c r="F1142" s="496"/>
      <c r="G1142" s="496"/>
      <c r="H1142" s="496"/>
      <c r="I1142" s="496"/>
      <c r="J1142" s="496"/>
      <c r="K1142" s="496"/>
      <c r="L1142" s="496"/>
      <c r="M1142" s="496"/>
      <c r="N1142" s="496"/>
      <c r="O1142" s="496"/>
      <c r="P1142" s="496"/>
      <c r="Q1142" s="496"/>
    </row>
    <row r="1143" spans="6:17">
      <c r="F1143" s="496"/>
      <c r="G1143" s="496"/>
      <c r="H1143" s="496"/>
      <c r="I1143" s="496"/>
      <c r="J1143" s="496"/>
      <c r="K1143" s="496"/>
      <c r="L1143" s="496"/>
      <c r="M1143" s="496"/>
      <c r="N1143" s="496"/>
      <c r="O1143" s="496"/>
      <c r="P1143" s="496"/>
      <c r="Q1143" s="496"/>
    </row>
    <row r="1144" spans="6:17">
      <c r="F1144" s="496"/>
      <c r="G1144" s="496"/>
      <c r="H1144" s="496"/>
      <c r="I1144" s="496"/>
      <c r="J1144" s="496"/>
      <c r="K1144" s="496"/>
      <c r="L1144" s="496"/>
      <c r="M1144" s="496"/>
      <c r="N1144" s="496"/>
      <c r="O1144" s="496"/>
      <c r="P1144" s="496"/>
      <c r="Q1144" s="496"/>
    </row>
    <row r="1145" spans="6:17">
      <c r="F1145" s="496"/>
      <c r="G1145" s="496"/>
      <c r="H1145" s="496"/>
      <c r="I1145" s="496"/>
      <c r="J1145" s="496"/>
      <c r="K1145" s="496"/>
      <c r="L1145" s="496"/>
      <c r="M1145" s="496"/>
      <c r="N1145" s="496"/>
      <c r="O1145" s="496"/>
      <c r="P1145" s="496"/>
      <c r="Q1145" s="496"/>
    </row>
    <row r="1146" spans="6:17">
      <c r="F1146" s="496"/>
      <c r="G1146" s="496"/>
      <c r="H1146" s="496"/>
      <c r="I1146" s="496"/>
      <c r="J1146" s="496"/>
      <c r="K1146" s="496"/>
      <c r="L1146" s="496"/>
      <c r="M1146" s="496"/>
      <c r="N1146" s="496"/>
      <c r="O1146" s="496"/>
      <c r="P1146" s="496"/>
      <c r="Q1146" s="496"/>
    </row>
    <row r="1147" spans="6:17">
      <c r="F1147" s="496"/>
      <c r="G1147" s="496"/>
      <c r="H1147" s="496"/>
      <c r="I1147" s="496"/>
      <c r="J1147" s="496"/>
      <c r="K1147" s="496"/>
      <c r="L1147" s="496"/>
      <c r="M1147" s="496"/>
      <c r="N1147" s="496"/>
      <c r="O1147" s="496"/>
      <c r="P1147" s="496"/>
      <c r="Q1147" s="496"/>
    </row>
    <row r="1148" spans="6:17">
      <c r="F1148" s="496"/>
      <c r="G1148" s="496"/>
      <c r="H1148" s="496"/>
      <c r="I1148" s="496"/>
      <c r="J1148" s="496"/>
      <c r="K1148" s="496"/>
      <c r="L1148" s="496"/>
      <c r="M1148" s="496"/>
      <c r="N1148" s="496"/>
      <c r="O1148" s="496"/>
      <c r="P1148" s="496"/>
      <c r="Q1148" s="496"/>
    </row>
    <row r="1149" spans="6:17">
      <c r="F1149" s="496"/>
      <c r="G1149" s="496"/>
      <c r="H1149" s="496"/>
      <c r="I1149" s="496"/>
      <c r="J1149" s="496"/>
      <c r="K1149" s="496"/>
      <c r="L1149" s="496"/>
      <c r="M1149" s="496"/>
      <c r="N1149" s="496"/>
      <c r="O1149" s="496"/>
      <c r="P1149" s="496"/>
      <c r="Q1149" s="496"/>
    </row>
    <row r="1150" spans="6:17">
      <c r="F1150" s="496"/>
      <c r="G1150" s="496"/>
      <c r="H1150" s="496"/>
      <c r="I1150" s="496"/>
      <c r="J1150" s="496"/>
      <c r="K1150" s="496"/>
      <c r="L1150" s="496"/>
      <c r="M1150" s="496"/>
      <c r="N1150" s="496"/>
      <c r="O1150" s="496"/>
      <c r="P1150" s="496"/>
      <c r="Q1150" s="496"/>
    </row>
    <row r="1151" spans="6:17">
      <c r="F1151" s="496"/>
      <c r="G1151" s="496"/>
      <c r="H1151" s="496"/>
      <c r="I1151" s="496"/>
      <c r="J1151" s="496"/>
      <c r="K1151" s="496"/>
      <c r="L1151" s="496"/>
      <c r="M1151" s="496"/>
      <c r="N1151" s="496"/>
      <c r="O1151" s="496"/>
      <c r="P1151" s="496"/>
      <c r="Q1151" s="496"/>
    </row>
    <row r="1152" spans="6:17">
      <c r="F1152" s="496"/>
      <c r="G1152" s="496"/>
      <c r="H1152" s="496"/>
      <c r="I1152" s="496"/>
      <c r="J1152" s="496"/>
      <c r="K1152" s="496"/>
      <c r="L1152" s="496"/>
      <c r="M1152" s="496"/>
      <c r="N1152" s="496"/>
      <c r="O1152" s="496"/>
      <c r="P1152" s="496"/>
      <c r="Q1152" s="496"/>
    </row>
    <row r="1153" spans="6:17">
      <c r="F1153" s="496"/>
      <c r="G1153" s="496"/>
      <c r="H1153" s="496"/>
      <c r="I1153" s="496"/>
      <c r="J1153" s="496"/>
      <c r="K1153" s="496"/>
      <c r="L1153" s="496"/>
      <c r="M1153" s="496"/>
      <c r="N1153" s="496"/>
      <c r="O1153" s="496"/>
      <c r="P1153" s="496"/>
      <c r="Q1153" s="496"/>
    </row>
    <row r="1154" spans="6:17">
      <c r="F1154" s="496"/>
      <c r="G1154" s="496"/>
      <c r="H1154" s="496"/>
      <c r="I1154" s="496"/>
      <c r="J1154" s="496"/>
      <c r="K1154" s="496"/>
      <c r="L1154" s="496"/>
      <c r="M1154" s="496"/>
      <c r="N1154" s="496"/>
      <c r="O1154" s="496"/>
      <c r="P1154" s="496"/>
      <c r="Q1154" s="496"/>
    </row>
    <row r="1155" spans="6:17">
      <c r="F1155" s="496"/>
      <c r="G1155" s="496"/>
      <c r="H1155" s="496"/>
      <c r="I1155" s="496"/>
      <c r="J1155" s="496"/>
      <c r="K1155" s="496"/>
      <c r="L1155" s="496"/>
      <c r="M1155" s="496"/>
      <c r="N1155" s="496"/>
      <c r="O1155" s="496"/>
      <c r="P1155" s="496"/>
      <c r="Q1155" s="496"/>
    </row>
    <row r="1156" spans="6:17">
      <c r="F1156" s="496"/>
      <c r="G1156" s="496"/>
      <c r="H1156" s="496"/>
      <c r="I1156" s="496"/>
      <c r="J1156" s="496"/>
      <c r="K1156" s="496"/>
      <c r="L1156" s="496"/>
      <c r="M1156" s="496"/>
      <c r="N1156" s="496"/>
      <c r="O1156" s="496"/>
      <c r="P1156" s="496"/>
      <c r="Q1156" s="496"/>
    </row>
    <row r="1157" spans="6:17">
      <c r="F1157" s="496"/>
      <c r="G1157" s="496"/>
      <c r="H1157" s="496"/>
      <c r="I1157" s="496"/>
      <c r="J1157" s="496"/>
      <c r="K1157" s="496"/>
      <c r="L1157" s="496"/>
      <c r="M1157" s="496"/>
      <c r="N1157" s="496"/>
      <c r="O1157" s="496"/>
      <c r="P1157" s="496"/>
      <c r="Q1157" s="496"/>
    </row>
    <row r="1158" spans="6:17">
      <c r="F1158" s="496"/>
      <c r="G1158" s="496"/>
      <c r="H1158" s="496"/>
      <c r="I1158" s="496"/>
      <c r="J1158" s="496"/>
      <c r="K1158" s="496"/>
      <c r="L1158" s="496"/>
      <c r="M1158" s="496"/>
      <c r="N1158" s="496"/>
      <c r="O1158" s="496"/>
      <c r="P1158" s="496"/>
      <c r="Q1158" s="496"/>
    </row>
    <row r="1159" spans="6:17">
      <c r="F1159" s="496"/>
      <c r="G1159" s="496"/>
      <c r="H1159" s="496"/>
      <c r="I1159" s="496"/>
      <c r="J1159" s="496"/>
      <c r="K1159" s="496"/>
      <c r="L1159" s="496"/>
      <c r="M1159" s="496"/>
      <c r="N1159" s="496"/>
      <c r="O1159" s="496"/>
      <c r="P1159" s="496"/>
      <c r="Q1159" s="496"/>
    </row>
    <row r="1160" spans="6:17">
      <c r="F1160" s="496"/>
      <c r="G1160" s="496"/>
      <c r="H1160" s="496"/>
      <c r="I1160" s="496"/>
      <c r="J1160" s="496"/>
      <c r="K1160" s="496"/>
      <c r="L1160" s="496"/>
      <c r="M1160" s="496"/>
      <c r="N1160" s="496"/>
      <c r="O1160" s="496"/>
      <c r="P1160" s="496"/>
      <c r="Q1160" s="496"/>
    </row>
    <row r="1161" spans="6:17">
      <c r="F1161" s="496"/>
      <c r="G1161" s="496"/>
      <c r="H1161" s="496"/>
      <c r="I1161" s="496"/>
      <c r="J1161" s="496"/>
      <c r="K1161" s="496"/>
      <c r="L1161" s="496"/>
      <c r="M1161" s="496"/>
      <c r="N1161" s="496"/>
      <c r="O1161" s="496"/>
      <c r="P1161" s="496"/>
      <c r="Q1161" s="496"/>
    </row>
    <row r="1162" spans="6:17">
      <c r="F1162" s="496"/>
      <c r="G1162" s="496"/>
      <c r="H1162" s="496"/>
      <c r="I1162" s="496"/>
      <c r="J1162" s="496"/>
      <c r="K1162" s="496"/>
      <c r="L1162" s="496"/>
      <c r="M1162" s="496"/>
      <c r="N1162" s="496"/>
      <c r="O1162" s="496"/>
      <c r="P1162" s="496"/>
      <c r="Q1162" s="496"/>
    </row>
    <row r="1163" spans="6:17">
      <c r="F1163" s="496"/>
      <c r="G1163" s="496"/>
      <c r="H1163" s="496"/>
      <c r="I1163" s="496"/>
      <c r="J1163" s="496"/>
      <c r="K1163" s="496"/>
      <c r="L1163" s="496"/>
      <c r="M1163" s="496"/>
      <c r="N1163" s="496"/>
      <c r="O1163" s="496"/>
      <c r="P1163" s="496"/>
      <c r="Q1163" s="496"/>
    </row>
    <row r="1164" spans="6:17">
      <c r="F1164" s="496"/>
      <c r="G1164" s="496"/>
      <c r="H1164" s="496"/>
      <c r="I1164" s="496"/>
      <c r="J1164" s="496"/>
      <c r="K1164" s="496"/>
      <c r="L1164" s="496"/>
      <c r="M1164" s="496"/>
      <c r="N1164" s="496"/>
      <c r="O1164" s="496"/>
      <c r="P1164" s="496"/>
      <c r="Q1164" s="496"/>
    </row>
    <row r="1165" spans="6:17">
      <c r="F1165" s="496"/>
      <c r="G1165" s="496"/>
      <c r="H1165" s="496"/>
      <c r="I1165" s="496"/>
      <c r="J1165" s="496"/>
      <c r="K1165" s="496"/>
      <c r="L1165" s="496"/>
      <c r="M1165" s="496"/>
      <c r="N1165" s="496"/>
      <c r="O1165" s="496"/>
      <c r="P1165" s="496"/>
      <c r="Q1165" s="496"/>
    </row>
    <row r="1166" spans="6:17">
      <c r="F1166" s="496"/>
      <c r="G1166" s="496"/>
      <c r="H1166" s="496"/>
      <c r="I1166" s="496"/>
      <c r="J1166" s="496"/>
      <c r="K1166" s="496"/>
      <c r="L1166" s="496"/>
      <c r="M1166" s="496"/>
      <c r="N1166" s="496"/>
      <c r="O1166" s="496"/>
      <c r="P1166" s="496"/>
      <c r="Q1166" s="496"/>
    </row>
    <row r="1167" spans="6:17">
      <c r="F1167" s="496"/>
      <c r="G1167" s="496"/>
      <c r="H1167" s="496"/>
      <c r="I1167" s="496"/>
      <c r="J1167" s="496"/>
      <c r="K1167" s="496"/>
      <c r="L1167" s="496"/>
      <c r="M1167" s="496"/>
      <c r="N1167" s="496"/>
      <c r="O1167" s="496"/>
      <c r="P1167" s="496"/>
      <c r="Q1167" s="496"/>
    </row>
    <row r="1168" spans="6:17">
      <c r="F1168" s="496"/>
      <c r="G1168" s="496"/>
      <c r="H1168" s="496"/>
      <c r="I1168" s="496"/>
      <c r="J1168" s="496"/>
      <c r="K1168" s="496"/>
      <c r="L1168" s="496"/>
      <c r="M1168" s="496"/>
      <c r="N1168" s="496"/>
      <c r="O1168" s="496"/>
      <c r="P1168" s="496"/>
      <c r="Q1168" s="496"/>
    </row>
    <row r="1169" spans="6:17">
      <c r="F1169" s="496"/>
      <c r="G1169" s="496"/>
      <c r="H1169" s="496"/>
      <c r="I1169" s="496"/>
      <c r="J1169" s="496"/>
      <c r="K1169" s="496"/>
      <c r="L1169" s="496"/>
      <c r="M1169" s="496"/>
      <c r="N1169" s="496"/>
      <c r="O1169" s="496"/>
      <c r="P1169" s="496"/>
      <c r="Q1169" s="496"/>
    </row>
    <row r="1170" spans="6:17">
      <c r="F1170" s="496"/>
      <c r="G1170" s="496"/>
      <c r="H1170" s="496"/>
      <c r="I1170" s="496"/>
      <c r="J1170" s="496"/>
      <c r="K1170" s="496"/>
      <c r="L1170" s="496"/>
      <c r="M1170" s="496"/>
      <c r="N1170" s="496"/>
      <c r="O1170" s="496"/>
      <c r="P1170" s="496"/>
      <c r="Q1170" s="496"/>
    </row>
    <row r="1171" spans="6:17">
      <c r="F1171" s="496"/>
      <c r="G1171" s="496"/>
      <c r="H1171" s="496"/>
      <c r="I1171" s="496"/>
      <c r="J1171" s="496"/>
      <c r="K1171" s="496"/>
      <c r="L1171" s="496"/>
      <c r="M1171" s="496"/>
      <c r="N1171" s="496"/>
      <c r="O1171" s="496"/>
      <c r="P1171" s="496"/>
      <c r="Q1171" s="496"/>
    </row>
    <row r="1172" spans="6:17">
      <c r="F1172" s="496"/>
      <c r="G1172" s="496"/>
      <c r="H1172" s="496"/>
      <c r="I1172" s="496"/>
      <c r="J1172" s="496"/>
      <c r="K1172" s="496"/>
      <c r="L1172" s="496"/>
      <c r="M1172" s="496"/>
      <c r="N1172" s="496"/>
      <c r="O1172" s="496"/>
      <c r="P1172" s="496"/>
      <c r="Q1172" s="496"/>
    </row>
    <row r="1173" spans="6:17">
      <c r="F1173" s="496"/>
      <c r="G1173" s="496"/>
      <c r="H1173" s="496"/>
      <c r="I1173" s="496"/>
      <c r="J1173" s="496"/>
      <c r="K1173" s="496"/>
      <c r="L1173" s="496"/>
      <c r="M1173" s="496"/>
      <c r="N1173" s="496"/>
      <c r="O1173" s="496"/>
      <c r="P1173" s="496"/>
      <c r="Q1173" s="496"/>
    </row>
    <row r="1174" spans="6:17">
      <c r="F1174" s="496"/>
      <c r="G1174" s="496"/>
      <c r="H1174" s="496"/>
      <c r="I1174" s="496"/>
      <c r="J1174" s="496"/>
      <c r="K1174" s="496"/>
      <c r="L1174" s="496"/>
      <c r="M1174" s="496"/>
      <c r="N1174" s="496"/>
      <c r="O1174" s="496"/>
      <c r="P1174" s="496"/>
      <c r="Q1174" s="496"/>
    </row>
    <row r="1175" spans="6:17">
      <c r="F1175" s="496"/>
      <c r="G1175" s="496"/>
      <c r="H1175" s="496"/>
      <c r="I1175" s="496"/>
      <c r="J1175" s="496"/>
      <c r="K1175" s="496"/>
      <c r="L1175" s="496"/>
      <c r="M1175" s="496"/>
      <c r="N1175" s="496"/>
      <c r="O1175" s="496"/>
      <c r="P1175" s="496"/>
      <c r="Q1175" s="496"/>
    </row>
    <row r="1176" spans="6:17">
      <c r="F1176" s="496"/>
      <c r="G1176" s="496"/>
      <c r="H1176" s="496"/>
      <c r="I1176" s="496"/>
      <c r="J1176" s="496"/>
      <c r="K1176" s="496"/>
      <c r="L1176" s="496"/>
      <c r="M1176" s="496"/>
      <c r="N1176" s="496"/>
      <c r="O1176" s="496"/>
      <c r="P1176" s="496"/>
      <c r="Q1176" s="496"/>
    </row>
    <row r="1177" spans="6:17">
      <c r="F1177" s="496"/>
      <c r="G1177" s="496"/>
      <c r="H1177" s="496"/>
      <c r="I1177" s="496"/>
      <c r="J1177" s="496"/>
      <c r="K1177" s="496"/>
      <c r="L1177" s="496"/>
      <c r="M1177" s="496"/>
      <c r="N1177" s="496"/>
      <c r="O1177" s="496"/>
      <c r="P1177" s="496"/>
      <c r="Q1177" s="496"/>
    </row>
    <row r="1178" spans="6:17">
      <c r="F1178" s="496"/>
      <c r="G1178" s="496"/>
      <c r="H1178" s="496"/>
      <c r="I1178" s="496"/>
      <c r="J1178" s="496"/>
      <c r="K1178" s="496"/>
      <c r="L1178" s="496"/>
      <c r="M1178" s="496"/>
      <c r="N1178" s="496"/>
      <c r="O1178" s="496"/>
      <c r="P1178" s="496"/>
      <c r="Q1178" s="496"/>
    </row>
    <row r="1179" spans="6:17">
      <c r="F1179" s="496"/>
      <c r="G1179" s="496"/>
      <c r="H1179" s="496"/>
      <c r="I1179" s="496"/>
      <c r="J1179" s="496"/>
      <c r="K1179" s="496"/>
      <c r="L1179" s="496"/>
      <c r="M1179" s="496"/>
      <c r="N1179" s="496"/>
      <c r="O1179" s="496"/>
      <c r="P1179" s="496"/>
      <c r="Q1179" s="496"/>
    </row>
    <row r="1180" spans="6:17">
      <c r="F1180" s="496"/>
      <c r="G1180" s="496"/>
      <c r="H1180" s="496"/>
      <c r="I1180" s="496"/>
      <c r="J1180" s="496"/>
      <c r="K1180" s="496"/>
      <c r="L1180" s="496"/>
      <c r="M1180" s="496"/>
      <c r="N1180" s="496"/>
      <c r="O1180" s="496"/>
      <c r="P1180" s="496"/>
      <c r="Q1180" s="496"/>
    </row>
    <row r="1181" spans="6:17">
      <c r="F1181" s="496"/>
      <c r="G1181" s="496"/>
      <c r="H1181" s="496"/>
      <c r="I1181" s="496"/>
      <c r="J1181" s="496"/>
      <c r="K1181" s="496"/>
      <c r="L1181" s="496"/>
      <c r="M1181" s="496"/>
      <c r="N1181" s="496"/>
      <c r="O1181" s="496"/>
      <c r="P1181" s="496"/>
      <c r="Q1181" s="496"/>
    </row>
    <row r="1182" spans="6:17">
      <c r="F1182" s="496"/>
      <c r="G1182" s="496"/>
      <c r="H1182" s="496"/>
      <c r="I1182" s="496"/>
      <c r="J1182" s="496"/>
      <c r="K1182" s="496"/>
      <c r="L1182" s="496"/>
      <c r="M1182" s="496"/>
      <c r="N1182" s="496"/>
      <c r="O1182" s="496"/>
      <c r="P1182" s="496"/>
      <c r="Q1182" s="496"/>
    </row>
    <row r="1183" spans="6:17">
      <c r="F1183" s="496"/>
      <c r="G1183" s="496"/>
      <c r="H1183" s="496"/>
      <c r="I1183" s="496"/>
      <c r="J1183" s="496"/>
      <c r="K1183" s="496"/>
      <c r="L1183" s="496"/>
      <c r="M1183" s="496"/>
      <c r="N1183" s="496"/>
      <c r="O1183" s="496"/>
      <c r="P1183" s="496"/>
      <c r="Q1183" s="496"/>
    </row>
    <row r="1184" spans="6:17">
      <c r="F1184" s="496"/>
      <c r="G1184" s="496"/>
      <c r="H1184" s="496"/>
      <c r="I1184" s="496"/>
      <c r="J1184" s="496"/>
      <c r="K1184" s="496"/>
      <c r="L1184" s="496"/>
      <c r="M1184" s="496"/>
      <c r="N1184" s="496"/>
      <c r="O1184" s="496"/>
      <c r="P1184" s="496"/>
      <c r="Q1184" s="496"/>
    </row>
    <row r="1185" spans="6:17">
      <c r="F1185" s="496"/>
      <c r="G1185" s="496"/>
      <c r="H1185" s="496"/>
      <c r="I1185" s="496"/>
      <c r="J1185" s="496"/>
      <c r="K1185" s="496"/>
      <c r="L1185" s="496"/>
      <c r="M1185" s="496"/>
      <c r="N1185" s="496"/>
      <c r="O1185" s="496"/>
      <c r="P1185" s="496"/>
      <c r="Q1185" s="496"/>
    </row>
    <row r="1186" spans="6:17">
      <c r="F1186" s="496"/>
      <c r="G1186" s="496"/>
      <c r="H1186" s="496"/>
      <c r="I1186" s="496"/>
      <c r="J1186" s="496"/>
      <c r="K1186" s="496"/>
      <c r="L1186" s="496"/>
      <c r="M1186" s="496"/>
      <c r="N1186" s="496"/>
      <c r="O1186" s="496"/>
      <c r="P1186" s="496"/>
      <c r="Q1186" s="496"/>
    </row>
    <row r="1187" spans="6:17">
      <c r="F1187" s="496"/>
      <c r="G1187" s="496"/>
      <c r="H1187" s="496"/>
      <c r="I1187" s="496"/>
      <c r="J1187" s="496"/>
      <c r="K1187" s="496"/>
      <c r="L1187" s="496"/>
      <c r="M1187" s="496"/>
      <c r="N1187" s="496"/>
      <c r="O1187" s="496"/>
      <c r="P1187" s="496"/>
      <c r="Q1187" s="496"/>
    </row>
    <row r="1188" spans="6:17">
      <c r="F1188" s="496"/>
      <c r="G1188" s="496"/>
      <c r="H1188" s="496"/>
      <c r="I1188" s="496"/>
      <c r="J1188" s="496"/>
      <c r="K1188" s="496"/>
      <c r="L1188" s="496"/>
      <c r="M1188" s="496"/>
      <c r="N1188" s="496"/>
      <c r="O1188" s="496"/>
      <c r="P1188" s="496"/>
      <c r="Q1188" s="496"/>
    </row>
    <row r="1189" spans="6:17">
      <c r="F1189" s="496"/>
      <c r="G1189" s="496"/>
      <c r="H1189" s="496"/>
      <c r="I1189" s="496"/>
      <c r="J1189" s="496"/>
      <c r="K1189" s="496"/>
      <c r="L1189" s="496"/>
      <c r="M1189" s="496"/>
      <c r="N1189" s="496"/>
      <c r="O1189" s="496"/>
      <c r="P1189" s="496"/>
      <c r="Q1189" s="496"/>
    </row>
    <row r="1190" spans="6:17">
      <c r="F1190" s="496"/>
      <c r="G1190" s="496"/>
      <c r="H1190" s="496"/>
      <c r="I1190" s="496"/>
      <c r="J1190" s="496"/>
      <c r="K1190" s="496"/>
      <c r="L1190" s="496"/>
      <c r="M1190" s="496"/>
      <c r="N1190" s="496"/>
      <c r="O1190" s="496"/>
      <c r="P1190" s="496"/>
      <c r="Q1190" s="496"/>
    </row>
    <row r="1191" spans="6:17">
      <c r="F1191" s="496"/>
      <c r="G1191" s="496"/>
      <c r="H1191" s="496"/>
      <c r="I1191" s="496"/>
      <c r="J1191" s="496"/>
      <c r="K1191" s="496"/>
      <c r="L1191" s="496"/>
      <c r="M1191" s="496"/>
      <c r="N1191" s="496"/>
      <c r="O1191" s="496"/>
      <c r="P1191" s="496"/>
      <c r="Q1191" s="496"/>
    </row>
    <row r="1192" spans="6:17">
      <c r="F1192" s="496"/>
      <c r="G1192" s="496"/>
      <c r="H1192" s="496"/>
      <c r="I1192" s="496"/>
      <c r="J1192" s="496"/>
      <c r="K1192" s="496"/>
      <c r="L1192" s="496"/>
      <c r="M1192" s="496"/>
      <c r="N1192" s="496"/>
      <c r="O1192" s="496"/>
      <c r="P1192" s="496"/>
      <c r="Q1192" s="496"/>
    </row>
    <row r="1193" spans="6:17">
      <c r="F1193" s="496"/>
      <c r="G1193" s="496"/>
      <c r="H1193" s="496"/>
      <c r="I1193" s="496"/>
      <c r="J1193" s="496"/>
      <c r="K1193" s="496"/>
      <c r="L1193" s="496"/>
      <c r="M1193" s="496"/>
      <c r="N1193" s="496"/>
      <c r="O1193" s="496"/>
      <c r="P1193" s="496"/>
      <c r="Q1193" s="496"/>
    </row>
    <row r="1194" spans="6:17">
      <c r="F1194" s="496"/>
      <c r="G1194" s="496"/>
      <c r="H1194" s="496"/>
      <c r="I1194" s="496"/>
      <c r="J1194" s="496"/>
      <c r="K1194" s="496"/>
      <c r="L1194" s="496"/>
      <c r="M1194" s="496"/>
      <c r="N1194" s="496"/>
      <c r="O1194" s="496"/>
      <c r="P1194" s="496"/>
      <c r="Q1194" s="496"/>
    </row>
    <row r="1195" spans="6:17">
      <c r="F1195" s="496"/>
      <c r="G1195" s="496"/>
      <c r="H1195" s="496"/>
      <c r="I1195" s="496"/>
      <c r="J1195" s="496"/>
      <c r="K1195" s="496"/>
      <c r="L1195" s="496"/>
      <c r="M1195" s="496"/>
      <c r="N1195" s="496"/>
      <c r="O1195" s="496"/>
      <c r="P1195" s="496"/>
      <c r="Q1195" s="496"/>
    </row>
    <row r="1196" spans="6:17">
      <c r="F1196" s="496"/>
      <c r="G1196" s="496"/>
      <c r="H1196" s="496"/>
      <c r="I1196" s="496"/>
      <c r="J1196" s="496"/>
      <c r="K1196" s="496"/>
      <c r="L1196" s="496"/>
      <c r="M1196" s="496"/>
      <c r="N1196" s="496"/>
      <c r="O1196" s="496"/>
      <c r="P1196" s="496"/>
      <c r="Q1196" s="496"/>
    </row>
    <row r="1197" spans="6:17">
      <c r="F1197" s="496"/>
      <c r="G1197" s="496"/>
      <c r="H1197" s="496"/>
      <c r="I1197" s="496"/>
      <c r="J1197" s="496"/>
      <c r="K1197" s="496"/>
      <c r="L1197" s="496"/>
      <c r="M1197" s="496"/>
      <c r="N1197" s="496"/>
      <c r="O1197" s="496"/>
      <c r="P1197" s="496"/>
      <c r="Q1197" s="496"/>
    </row>
    <row r="1198" spans="6:17">
      <c r="F1198" s="496"/>
      <c r="G1198" s="496"/>
      <c r="H1198" s="496"/>
      <c r="I1198" s="496"/>
      <c r="J1198" s="496"/>
      <c r="K1198" s="496"/>
      <c r="L1198" s="496"/>
      <c r="M1198" s="496"/>
      <c r="N1198" s="496"/>
      <c r="O1198" s="496"/>
      <c r="P1198" s="496"/>
      <c r="Q1198" s="496"/>
    </row>
    <row r="1199" spans="6:17">
      <c r="F1199" s="496"/>
      <c r="G1199" s="496"/>
      <c r="H1199" s="496"/>
      <c r="I1199" s="496"/>
      <c r="J1199" s="496"/>
      <c r="K1199" s="496"/>
      <c r="L1199" s="496"/>
      <c r="M1199" s="496"/>
      <c r="N1199" s="496"/>
      <c r="O1199" s="496"/>
      <c r="P1199" s="496"/>
      <c r="Q1199" s="496"/>
    </row>
    <row r="1200" spans="6:17">
      <c r="F1200" s="496"/>
      <c r="G1200" s="496"/>
      <c r="H1200" s="496"/>
      <c r="I1200" s="496"/>
      <c r="J1200" s="496"/>
      <c r="K1200" s="496"/>
      <c r="L1200" s="496"/>
      <c r="M1200" s="496"/>
      <c r="N1200" s="496"/>
      <c r="O1200" s="496"/>
      <c r="P1200" s="496"/>
      <c r="Q1200" s="496"/>
    </row>
    <row r="1201" spans="6:17">
      <c r="F1201" s="496"/>
      <c r="G1201" s="496"/>
      <c r="H1201" s="496"/>
      <c r="I1201" s="496"/>
      <c r="J1201" s="496"/>
      <c r="K1201" s="496"/>
      <c r="L1201" s="496"/>
      <c r="M1201" s="496"/>
      <c r="N1201" s="496"/>
      <c r="O1201" s="496"/>
      <c r="P1201" s="496"/>
      <c r="Q1201" s="496"/>
    </row>
    <row r="1202" spans="6:17">
      <c r="F1202" s="496"/>
      <c r="G1202" s="496"/>
      <c r="H1202" s="496"/>
      <c r="I1202" s="496"/>
      <c r="J1202" s="496"/>
      <c r="K1202" s="496"/>
      <c r="L1202" s="496"/>
      <c r="M1202" s="496"/>
      <c r="N1202" s="496"/>
      <c r="O1202" s="496"/>
      <c r="P1202" s="496"/>
      <c r="Q1202" s="496"/>
    </row>
    <row r="1203" spans="6:17">
      <c r="F1203" s="496"/>
      <c r="G1203" s="496"/>
      <c r="H1203" s="496"/>
      <c r="I1203" s="496"/>
      <c r="J1203" s="496"/>
      <c r="K1203" s="496"/>
      <c r="L1203" s="496"/>
      <c r="M1203" s="496"/>
      <c r="N1203" s="496"/>
      <c r="O1203" s="496"/>
      <c r="P1203" s="496"/>
      <c r="Q1203" s="496"/>
    </row>
    <row r="1204" spans="6:17">
      <c r="F1204" s="496"/>
      <c r="G1204" s="496"/>
      <c r="H1204" s="496"/>
      <c r="I1204" s="496"/>
      <c r="J1204" s="496"/>
      <c r="K1204" s="496"/>
      <c r="L1204" s="496"/>
      <c r="M1204" s="496"/>
      <c r="N1204" s="496"/>
      <c r="O1204" s="496"/>
      <c r="P1204" s="496"/>
      <c r="Q1204" s="496"/>
    </row>
    <row r="1205" spans="6:17">
      <c r="F1205" s="496"/>
      <c r="G1205" s="496"/>
      <c r="H1205" s="496"/>
      <c r="I1205" s="496"/>
      <c r="J1205" s="496"/>
      <c r="K1205" s="496"/>
      <c r="L1205" s="496"/>
      <c r="M1205" s="496"/>
      <c r="N1205" s="496"/>
      <c r="O1205" s="496"/>
      <c r="P1205" s="496"/>
      <c r="Q1205" s="496"/>
    </row>
    <row r="1206" spans="6:17">
      <c r="F1206" s="496"/>
      <c r="G1206" s="496"/>
      <c r="H1206" s="496"/>
      <c r="I1206" s="496"/>
      <c r="J1206" s="496"/>
      <c r="K1206" s="496"/>
      <c r="L1206" s="496"/>
      <c r="M1206" s="496"/>
      <c r="N1206" s="496"/>
      <c r="O1206" s="496"/>
      <c r="P1206" s="496"/>
      <c r="Q1206" s="496"/>
    </row>
    <row r="1207" spans="6:17">
      <c r="F1207" s="496"/>
      <c r="G1207" s="496"/>
      <c r="H1207" s="496"/>
      <c r="I1207" s="496"/>
      <c r="J1207" s="496"/>
      <c r="K1207" s="496"/>
      <c r="L1207" s="496"/>
      <c r="M1207" s="496"/>
      <c r="N1207" s="496"/>
      <c r="O1207" s="496"/>
      <c r="P1207" s="496"/>
      <c r="Q1207" s="496"/>
    </row>
    <row r="1208" spans="6:17">
      <c r="F1208" s="496"/>
      <c r="G1208" s="496"/>
      <c r="H1208" s="496"/>
      <c r="I1208" s="496"/>
      <c r="J1208" s="496"/>
      <c r="K1208" s="496"/>
      <c r="L1208" s="496"/>
      <c r="M1208" s="496"/>
      <c r="N1208" s="496"/>
      <c r="O1208" s="496"/>
      <c r="P1208" s="496"/>
      <c r="Q1208" s="496"/>
    </row>
    <row r="1209" spans="6:17">
      <c r="F1209" s="496"/>
      <c r="G1209" s="496"/>
      <c r="H1209" s="496"/>
      <c r="I1209" s="496"/>
      <c r="J1209" s="496"/>
      <c r="K1209" s="496"/>
      <c r="L1209" s="496"/>
      <c r="M1209" s="496"/>
      <c r="N1209" s="496"/>
      <c r="O1209" s="496"/>
      <c r="P1209" s="496"/>
      <c r="Q1209" s="496"/>
    </row>
    <row r="1210" spans="6:17">
      <c r="F1210" s="496"/>
      <c r="G1210" s="496"/>
      <c r="H1210" s="496"/>
      <c r="I1210" s="496"/>
      <c r="J1210" s="496"/>
      <c r="K1210" s="496"/>
      <c r="L1210" s="496"/>
      <c r="M1210" s="496"/>
      <c r="N1210" s="496"/>
      <c r="O1210" s="496"/>
      <c r="P1210" s="496"/>
      <c r="Q1210" s="496"/>
    </row>
    <row r="1211" spans="6:17">
      <c r="F1211" s="496"/>
      <c r="G1211" s="496"/>
      <c r="H1211" s="496"/>
      <c r="I1211" s="496"/>
      <c r="J1211" s="496"/>
      <c r="K1211" s="496"/>
      <c r="L1211" s="496"/>
      <c r="M1211" s="496"/>
      <c r="N1211" s="496"/>
      <c r="O1211" s="496"/>
      <c r="P1211" s="496"/>
      <c r="Q1211" s="496"/>
    </row>
    <row r="1212" spans="6:17">
      <c r="F1212" s="496"/>
      <c r="G1212" s="496"/>
      <c r="H1212" s="496"/>
      <c r="I1212" s="496"/>
      <c r="J1212" s="496"/>
      <c r="K1212" s="496"/>
      <c r="L1212" s="496"/>
      <c r="M1212" s="496"/>
      <c r="N1212" s="496"/>
      <c r="O1212" s="496"/>
      <c r="P1212" s="496"/>
      <c r="Q1212" s="496"/>
    </row>
    <row r="1213" spans="6:17">
      <c r="F1213" s="496"/>
      <c r="G1213" s="496"/>
      <c r="H1213" s="496"/>
      <c r="I1213" s="496"/>
      <c r="J1213" s="496"/>
      <c r="K1213" s="496"/>
      <c r="L1213" s="496"/>
      <c r="M1213" s="496"/>
      <c r="N1213" s="496"/>
      <c r="O1213" s="496"/>
      <c r="P1213" s="496"/>
      <c r="Q1213" s="496"/>
    </row>
    <row r="1214" spans="6:17">
      <c r="F1214" s="496"/>
      <c r="G1214" s="496"/>
      <c r="H1214" s="496"/>
      <c r="I1214" s="496"/>
      <c r="J1214" s="496"/>
      <c r="K1214" s="496"/>
      <c r="L1214" s="496"/>
      <c r="M1214" s="496"/>
      <c r="N1214" s="496"/>
      <c r="O1214" s="496"/>
      <c r="P1214" s="496"/>
      <c r="Q1214" s="496"/>
    </row>
    <row r="1215" spans="6:17">
      <c r="F1215" s="496"/>
      <c r="G1215" s="496"/>
      <c r="H1215" s="496"/>
      <c r="I1215" s="496"/>
      <c r="J1215" s="496"/>
      <c r="K1215" s="496"/>
      <c r="L1215" s="496"/>
      <c r="M1215" s="496"/>
      <c r="N1215" s="496"/>
      <c r="O1215" s="496"/>
      <c r="P1215" s="496"/>
      <c r="Q1215" s="496"/>
    </row>
    <row r="1216" spans="6:17">
      <c r="F1216" s="496"/>
      <c r="G1216" s="496"/>
      <c r="H1216" s="496"/>
      <c r="I1216" s="496"/>
      <c r="J1216" s="496"/>
      <c r="K1216" s="496"/>
      <c r="L1216" s="496"/>
      <c r="M1216" s="496"/>
      <c r="N1216" s="496"/>
      <c r="O1216" s="496"/>
      <c r="P1216" s="496"/>
      <c r="Q1216" s="496"/>
    </row>
    <row r="1217" spans="6:17">
      <c r="F1217" s="496"/>
      <c r="G1217" s="496"/>
      <c r="H1217" s="496"/>
      <c r="I1217" s="496"/>
      <c r="J1217" s="496"/>
      <c r="K1217" s="496"/>
      <c r="L1217" s="496"/>
      <c r="M1217" s="496"/>
      <c r="N1217" s="496"/>
      <c r="O1217" s="496"/>
      <c r="P1217" s="496"/>
      <c r="Q1217" s="496"/>
    </row>
    <row r="1218" spans="6:17">
      <c r="F1218" s="496"/>
      <c r="G1218" s="496"/>
      <c r="H1218" s="496"/>
      <c r="I1218" s="496"/>
      <c r="J1218" s="496"/>
      <c r="K1218" s="496"/>
      <c r="L1218" s="496"/>
      <c r="M1218" s="496"/>
      <c r="N1218" s="496"/>
      <c r="O1218" s="496"/>
      <c r="P1218" s="496"/>
      <c r="Q1218" s="496"/>
    </row>
    <row r="1219" spans="6:17">
      <c r="F1219" s="496"/>
      <c r="G1219" s="496"/>
      <c r="H1219" s="496"/>
      <c r="I1219" s="496"/>
      <c r="J1219" s="496"/>
      <c r="K1219" s="496"/>
      <c r="L1219" s="496"/>
      <c r="M1219" s="496"/>
      <c r="N1219" s="496"/>
      <c r="O1219" s="496"/>
      <c r="P1219" s="496"/>
      <c r="Q1219" s="496"/>
    </row>
    <row r="1220" spans="6:17">
      <c r="F1220" s="496"/>
      <c r="G1220" s="496"/>
      <c r="H1220" s="496"/>
      <c r="I1220" s="496"/>
      <c r="J1220" s="496"/>
      <c r="K1220" s="496"/>
      <c r="L1220" s="496"/>
      <c r="M1220" s="496"/>
      <c r="N1220" s="496"/>
      <c r="O1220" s="496"/>
      <c r="P1220" s="496"/>
      <c r="Q1220" s="496"/>
    </row>
    <row r="1221" spans="6:17">
      <c r="F1221" s="496"/>
      <c r="G1221" s="496"/>
      <c r="H1221" s="496"/>
      <c r="I1221" s="496"/>
      <c r="J1221" s="496"/>
      <c r="K1221" s="496"/>
      <c r="L1221" s="496"/>
      <c r="M1221" s="496"/>
      <c r="N1221" s="496"/>
      <c r="O1221" s="496"/>
      <c r="P1221" s="496"/>
      <c r="Q1221" s="496"/>
    </row>
    <row r="1222" spans="6:17">
      <c r="F1222" s="496"/>
      <c r="G1222" s="496"/>
      <c r="H1222" s="496"/>
      <c r="I1222" s="496"/>
      <c r="J1222" s="496"/>
      <c r="K1222" s="496"/>
      <c r="L1222" s="496"/>
      <c r="M1222" s="496"/>
      <c r="N1222" s="496"/>
      <c r="O1222" s="496"/>
      <c r="P1222" s="496"/>
      <c r="Q1222" s="496"/>
    </row>
    <row r="1223" spans="6:17">
      <c r="F1223" s="496"/>
      <c r="G1223" s="496"/>
      <c r="H1223" s="496"/>
      <c r="I1223" s="496"/>
      <c r="J1223" s="496"/>
      <c r="K1223" s="496"/>
      <c r="L1223" s="496"/>
      <c r="M1223" s="496"/>
      <c r="N1223" s="496"/>
      <c r="O1223" s="496"/>
      <c r="P1223" s="496"/>
      <c r="Q1223" s="496"/>
    </row>
    <row r="1224" spans="6:17">
      <c r="F1224" s="496"/>
      <c r="G1224" s="496"/>
      <c r="H1224" s="496"/>
      <c r="I1224" s="496"/>
      <c r="J1224" s="496"/>
      <c r="K1224" s="496"/>
      <c r="L1224" s="496"/>
      <c r="M1224" s="496"/>
      <c r="N1224" s="496"/>
      <c r="O1224" s="496"/>
      <c r="P1224" s="496"/>
      <c r="Q1224" s="496"/>
    </row>
    <row r="1225" spans="6:17">
      <c r="F1225" s="496"/>
      <c r="G1225" s="496"/>
      <c r="H1225" s="496"/>
      <c r="I1225" s="496"/>
      <c r="J1225" s="496"/>
      <c r="K1225" s="496"/>
      <c r="L1225" s="496"/>
      <c r="M1225" s="496"/>
      <c r="N1225" s="496"/>
      <c r="O1225" s="496"/>
      <c r="P1225" s="496"/>
      <c r="Q1225" s="496"/>
    </row>
    <row r="1226" spans="6:17">
      <c r="F1226" s="496"/>
      <c r="G1226" s="496"/>
      <c r="H1226" s="496"/>
      <c r="I1226" s="496"/>
      <c r="J1226" s="496"/>
      <c r="K1226" s="496"/>
      <c r="L1226" s="496"/>
      <c r="M1226" s="496"/>
      <c r="N1226" s="496"/>
      <c r="O1226" s="496"/>
      <c r="P1226" s="496"/>
      <c r="Q1226" s="496"/>
    </row>
    <row r="1227" spans="6:17">
      <c r="F1227" s="496"/>
      <c r="G1227" s="496"/>
      <c r="H1227" s="496"/>
      <c r="I1227" s="496"/>
      <c r="J1227" s="496"/>
      <c r="K1227" s="496"/>
      <c r="L1227" s="496"/>
      <c r="M1227" s="496"/>
      <c r="N1227" s="496"/>
      <c r="O1227" s="496"/>
      <c r="P1227" s="496"/>
      <c r="Q1227" s="496"/>
    </row>
    <row r="1228" spans="6:17">
      <c r="F1228" s="496"/>
      <c r="G1228" s="496"/>
      <c r="H1228" s="496"/>
      <c r="I1228" s="496"/>
      <c r="J1228" s="496"/>
      <c r="K1228" s="496"/>
      <c r="L1228" s="496"/>
      <c r="M1228" s="496"/>
      <c r="N1228" s="496"/>
      <c r="O1228" s="496"/>
      <c r="P1228" s="496"/>
      <c r="Q1228" s="496"/>
    </row>
    <row r="1229" spans="6:17">
      <c r="F1229" s="496"/>
      <c r="G1229" s="496"/>
      <c r="H1229" s="496"/>
      <c r="I1229" s="496"/>
      <c r="J1229" s="496"/>
      <c r="K1229" s="496"/>
      <c r="L1229" s="496"/>
      <c r="M1229" s="496"/>
      <c r="N1229" s="496"/>
      <c r="O1229" s="496"/>
      <c r="P1229" s="496"/>
      <c r="Q1229" s="496"/>
    </row>
    <row r="1230" spans="6:17">
      <c r="F1230" s="496"/>
      <c r="G1230" s="496"/>
      <c r="H1230" s="496"/>
      <c r="I1230" s="496"/>
      <c r="J1230" s="496"/>
      <c r="K1230" s="496"/>
      <c r="L1230" s="496"/>
      <c r="M1230" s="496"/>
      <c r="N1230" s="496"/>
      <c r="O1230" s="496"/>
      <c r="P1230" s="496"/>
      <c r="Q1230" s="496"/>
    </row>
    <row r="1231" spans="6:17">
      <c r="F1231" s="496"/>
      <c r="G1231" s="496"/>
      <c r="H1231" s="496"/>
      <c r="I1231" s="496"/>
      <c r="J1231" s="496"/>
      <c r="K1231" s="496"/>
      <c r="L1231" s="496"/>
      <c r="M1231" s="496"/>
      <c r="N1231" s="496"/>
      <c r="O1231" s="496"/>
      <c r="P1231" s="496"/>
      <c r="Q1231" s="496"/>
    </row>
    <row r="1232" spans="6:17">
      <c r="F1232" s="496"/>
      <c r="G1232" s="496"/>
      <c r="H1232" s="496"/>
      <c r="I1232" s="496"/>
      <c r="J1232" s="496"/>
      <c r="K1232" s="496"/>
      <c r="L1232" s="496"/>
      <c r="M1232" s="496"/>
      <c r="N1232" s="496"/>
      <c r="O1232" s="496"/>
      <c r="P1232" s="496"/>
      <c r="Q1232" s="496"/>
    </row>
    <row r="1233" spans="6:17">
      <c r="F1233" s="496"/>
      <c r="G1233" s="496"/>
      <c r="H1233" s="496"/>
      <c r="I1233" s="496"/>
      <c r="J1233" s="496"/>
      <c r="K1233" s="496"/>
      <c r="L1233" s="496"/>
      <c r="M1233" s="496"/>
      <c r="N1233" s="496"/>
      <c r="O1233" s="496"/>
      <c r="P1233" s="496"/>
      <c r="Q1233" s="496"/>
    </row>
    <row r="1234" spans="6:17">
      <c r="F1234" s="496"/>
      <c r="G1234" s="496"/>
      <c r="H1234" s="496"/>
      <c r="I1234" s="496"/>
      <c r="J1234" s="496"/>
      <c r="K1234" s="496"/>
      <c r="L1234" s="496"/>
      <c r="M1234" s="496"/>
      <c r="N1234" s="496"/>
      <c r="O1234" s="496"/>
      <c r="P1234" s="496"/>
      <c r="Q1234" s="496"/>
    </row>
    <row r="1235" spans="6:17">
      <c r="F1235" s="496"/>
      <c r="G1235" s="496"/>
      <c r="H1235" s="496"/>
      <c r="I1235" s="496"/>
      <c r="J1235" s="496"/>
      <c r="K1235" s="496"/>
      <c r="L1235" s="496"/>
      <c r="M1235" s="496"/>
      <c r="N1235" s="496"/>
      <c r="O1235" s="496"/>
      <c r="P1235" s="496"/>
      <c r="Q1235" s="496"/>
    </row>
    <row r="1236" spans="6:17">
      <c r="F1236" s="496"/>
      <c r="G1236" s="496"/>
      <c r="H1236" s="496"/>
      <c r="I1236" s="496"/>
      <c r="J1236" s="496"/>
      <c r="K1236" s="496"/>
      <c r="L1236" s="496"/>
      <c r="M1236" s="496"/>
      <c r="N1236" s="496"/>
      <c r="O1236" s="496"/>
      <c r="P1236" s="496"/>
      <c r="Q1236" s="496"/>
    </row>
    <row r="1237" spans="6:17">
      <c r="F1237" s="496"/>
      <c r="G1237" s="496"/>
      <c r="H1237" s="496"/>
      <c r="I1237" s="496"/>
      <c r="J1237" s="496"/>
      <c r="K1237" s="496"/>
      <c r="L1237" s="496"/>
      <c r="M1237" s="496"/>
      <c r="N1237" s="496"/>
      <c r="O1237" s="496"/>
      <c r="P1237" s="496"/>
      <c r="Q1237" s="496"/>
    </row>
    <row r="1238" spans="6:17">
      <c r="F1238" s="496"/>
      <c r="G1238" s="496"/>
      <c r="H1238" s="496"/>
      <c r="I1238" s="496"/>
      <c r="J1238" s="496"/>
      <c r="K1238" s="496"/>
      <c r="L1238" s="496"/>
      <c r="M1238" s="496"/>
      <c r="N1238" s="496"/>
      <c r="O1238" s="496"/>
      <c r="P1238" s="496"/>
      <c r="Q1238" s="496"/>
    </row>
    <row r="1239" spans="6:17">
      <c r="F1239" s="496"/>
      <c r="G1239" s="496"/>
      <c r="H1239" s="496"/>
      <c r="I1239" s="496"/>
      <c r="J1239" s="496"/>
      <c r="K1239" s="496"/>
      <c r="L1239" s="496"/>
      <c r="M1239" s="496"/>
      <c r="N1239" s="496"/>
      <c r="O1239" s="496"/>
      <c r="P1239" s="496"/>
      <c r="Q1239" s="496"/>
    </row>
    <row r="1240" spans="6:17">
      <c r="F1240" s="496"/>
      <c r="G1240" s="496"/>
      <c r="H1240" s="496"/>
      <c r="I1240" s="496"/>
      <c r="J1240" s="496"/>
      <c r="K1240" s="496"/>
      <c r="L1240" s="496"/>
      <c r="M1240" s="496"/>
      <c r="N1240" s="496"/>
      <c r="O1240" s="496"/>
      <c r="P1240" s="496"/>
      <c r="Q1240" s="496"/>
    </row>
    <row r="1241" spans="6:17">
      <c r="F1241" s="496"/>
      <c r="G1241" s="496"/>
      <c r="H1241" s="496"/>
      <c r="I1241" s="496"/>
      <c r="J1241" s="496"/>
      <c r="K1241" s="496"/>
      <c r="L1241" s="496"/>
      <c r="M1241" s="496"/>
      <c r="N1241" s="496"/>
      <c r="O1241" s="496"/>
      <c r="P1241" s="496"/>
      <c r="Q1241" s="496"/>
    </row>
    <row r="1242" spans="6:17">
      <c r="F1242" s="496"/>
      <c r="G1242" s="496"/>
      <c r="H1242" s="496"/>
      <c r="I1242" s="496"/>
      <c r="J1242" s="496"/>
      <c r="K1242" s="496"/>
      <c r="L1242" s="496"/>
      <c r="M1242" s="496"/>
      <c r="N1242" s="496"/>
      <c r="O1242" s="496"/>
      <c r="P1242" s="496"/>
      <c r="Q1242" s="496"/>
    </row>
    <row r="1243" spans="6:17">
      <c r="F1243" s="496"/>
      <c r="G1243" s="496"/>
      <c r="H1243" s="496"/>
      <c r="I1243" s="496"/>
      <c r="J1243" s="496"/>
      <c r="K1243" s="496"/>
      <c r="L1243" s="496"/>
      <c r="M1243" s="496"/>
      <c r="N1243" s="496"/>
      <c r="O1243" s="496"/>
      <c r="P1243" s="496"/>
      <c r="Q1243" s="496"/>
    </row>
    <row r="1244" spans="6:17">
      <c r="F1244" s="496"/>
      <c r="G1244" s="496"/>
      <c r="H1244" s="496"/>
      <c r="I1244" s="496"/>
      <c r="J1244" s="496"/>
      <c r="K1244" s="496"/>
      <c r="L1244" s="496"/>
      <c r="M1244" s="496"/>
      <c r="N1244" s="496"/>
      <c r="O1244" s="496"/>
      <c r="P1244" s="496"/>
      <c r="Q1244" s="496"/>
    </row>
    <row r="1245" spans="6:17">
      <c r="F1245" s="496"/>
      <c r="G1245" s="496"/>
      <c r="H1245" s="496"/>
      <c r="I1245" s="496"/>
      <c r="J1245" s="496"/>
      <c r="K1245" s="496"/>
      <c r="L1245" s="496"/>
      <c r="M1245" s="496"/>
      <c r="N1245" s="496"/>
      <c r="O1245" s="496"/>
      <c r="P1245" s="496"/>
      <c r="Q1245" s="496"/>
    </row>
    <row r="1246" spans="6:17">
      <c r="F1246" s="496"/>
      <c r="G1246" s="496"/>
      <c r="H1246" s="496"/>
      <c r="I1246" s="496"/>
      <c r="J1246" s="496"/>
      <c r="K1246" s="496"/>
      <c r="L1246" s="496"/>
      <c r="M1246" s="496"/>
      <c r="N1246" s="496"/>
      <c r="O1246" s="496"/>
      <c r="P1246" s="496"/>
      <c r="Q1246" s="496"/>
    </row>
    <row r="1247" spans="6:17">
      <c r="F1247" s="496"/>
      <c r="G1247" s="496"/>
      <c r="H1247" s="496"/>
      <c r="I1247" s="496"/>
      <c r="J1247" s="496"/>
      <c r="K1247" s="496"/>
      <c r="L1247" s="496"/>
      <c r="M1247" s="496"/>
      <c r="N1247" s="496"/>
      <c r="O1247" s="496"/>
      <c r="P1247" s="496"/>
      <c r="Q1247" s="496"/>
    </row>
    <row r="1248" spans="6:17">
      <c r="F1248" s="496"/>
      <c r="G1248" s="496"/>
      <c r="H1248" s="496"/>
      <c r="I1248" s="496"/>
      <c r="J1248" s="496"/>
      <c r="K1248" s="496"/>
      <c r="L1248" s="496"/>
      <c r="M1248" s="496"/>
      <c r="N1248" s="496"/>
      <c r="O1248" s="496"/>
      <c r="P1248" s="496"/>
      <c r="Q1248" s="496"/>
    </row>
    <row r="1249" spans="6:17">
      <c r="F1249" s="496"/>
      <c r="G1249" s="496"/>
      <c r="H1249" s="496"/>
      <c r="I1249" s="496"/>
      <c r="J1249" s="496"/>
      <c r="K1249" s="496"/>
      <c r="L1249" s="496"/>
      <c r="M1249" s="496"/>
      <c r="N1249" s="496"/>
      <c r="O1249" s="496"/>
      <c r="P1249" s="496"/>
      <c r="Q1249" s="496"/>
    </row>
    <row r="1250" spans="6:17">
      <c r="F1250" s="496"/>
      <c r="G1250" s="496"/>
      <c r="H1250" s="496"/>
      <c r="I1250" s="496"/>
      <c r="J1250" s="496"/>
      <c r="K1250" s="496"/>
      <c r="L1250" s="496"/>
      <c r="M1250" s="496"/>
      <c r="N1250" s="496"/>
      <c r="O1250" s="496"/>
      <c r="P1250" s="496"/>
      <c r="Q1250" s="496"/>
    </row>
    <row r="1251" spans="6:17">
      <c r="F1251" s="496"/>
      <c r="G1251" s="496"/>
      <c r="H1251" s="496"/>
      <c r="I1251" s="496"/>
      <c r="J1251" s="496"/>
      <c r="K1251" s="496"/>
      <c r="L1251" s="496"/>
      <c r="M1251" s="496"/>
      <c r="N1251" s="496"/>
      <c r="O1251" s="496"/>
      <c r="P1251" s="496"/>
      <c r="Q1251" s="496"/>
    </row>
    <row r="1252" spans="6:17">
      <c r="F1252" s="496"/>
      <c r="G1252" s="496"/>
      <c r="H1252" s="496"/>
      <c r="I1252" s="496"/>
      <c r="J1252" s="496"/>
      <c r="K1252" s="496"/>
      <c r="L1252" s="496"/>
      <c r="M1252" s="496"/>
      <c r="N1252" s="496"/>
      <c r="O1252" s="496"/>
      <c r="P1252" s="496"/>
      <c r="Q1252" s="496"/>
    </row>
    <row r="1253" spans="6:17">
      <c r="F1253" s="496"/>
      <c r="G1253" s="496"/>
      <c r="H1253" s="496"/>
      <c r="I1253" s="496"/>
      <c r="J1253" s="496"/>
      <c r="K1253" s="496"/>
      <c r="L1253" s="496"/>
      <c r="M1253" s="496"/>
      <c r="N1253" s="496"/>
      <c r="O1253" s="496"/>
      <c r="P1253" s="496"/>
      <c r="Q1253" s="496"/>
    </row>
    <row r="1254" spans="6:17">
      <c r="F1254" s="496"/>
      <c r="G1254" s="496"/>
      <c r="H1254" s="496"/>
      <c r="I1254" s="496"/>
      <c r="J1254" s="496"/>
      <c r="K1254" s="496"/>
      <c r="L1254" s="496"/>
      <c r="M1254" s="496"/>
      <c r="N1254" s="496"/>
      <c r="O1254" s="496"/>
      <c r="P1254" s="496"/>
      <c r="Q1254" s="496"/>
    </row>
    <row r="1255" spans="6:17">
      <c r="F1255" s="496"/>
      <c r="G1255" s="496"/>
      <c r="H1255" s="496"/>
      <c r="I1255" s="496"/>
      <c r="J1255" s="496"/>
      <c r="K1255" s="496"/>
      <c r="L1255" s="496"/>
      <c r="M1255" s="496"/>
      <c r="N1255" s="496"/>
      <c r="O1255" s="496"/>
      <c r="P1255" s="496"/>
      <c r="Q1255" s="496"/>
    </row>
    <row r="1256" spans="6:17">
      <c r="F1256" s="496"/>
      <c r="G1256" s="496"/>
      <c r="H1256" s="496"/>
      <c r="I1256" s="496"/>
      <c r="J1256" s="496"/>
      <c r="K1256" s="496"/>
      <c r="L1256" s="496"/>
      <c r="M1256" s="496"/>
      <c r="N1256" s="496"/>
      <c r="O1256" s="496"/>
      <c r="P1256" s="496"/>
      <c r="Q1256" s="496"/>
    </row>
    <row r="1257" spans="6:17">
      <c r="F1257" s="496"/>
      <c r="G1257" s="496"/>
      <c r="H1257" s="496"/>
      <c r="I1257" s="496"/>
      <c r="J1257" s="496"/>
      <c r="K1257" s="496"/>
      <c r="L1257" s="496"/>
      <c r="M1257" s="496"/>
      <c r="N1257" s="496"/>
      <c r="O1257" s="496"/>
      <c r="P1257" s="496"/>
      <c r="Q1257" s="496"/>
    </row>
    <row r="1258" spans="6:17">
      <c r="F1258" s="496"/>
      <c r="G1258" s="496"/>
      <c r="H1258" s="496"/>
      <c r="I1258" s="496"/>
      <c r="J1258" s="496"/>
      <c r="K1258" s="496"/>
      <c r="L1258" s="496"/>
      <c r="M1258" s="496"/>
      <c r="N1258" s="496"/>
      <c r="O1258" s="496"/>
      <c r="P1258" s="496"/>
      <c r="Q1258" s="496"/>
    </row>
    <row r="1259" spans="6:17">
      <c r="F1259" s="496"/>
      <c r="G1259" s="496"/>
      <c r="H1259" s="496"/>
      <c r="I1259" s="496"/>
      <c r="J1259" s="496"/>
      <c r="K1259" s="496"/>
      <c r="L1259" s="496"/>
      <c r="M1259" s="496"/>
      <c r="N1259" s="496"/>
      <c r="O1259" s="496"/>
      <c r="P1259" s="496"/>
      <c r="Q1259" s="496"/>
    </row>
    <row r="1260" spans="6:17">
      <c r="F1260" s="496"/>
      <c r="G1260" s="496"/>
      <c r="H1260" s="496"/>
      <c r="I1260" s="496"/>
      <c r="J1260" s="496"/>
      <c r="K1260" s="496"/>
      <c r="L1260" s="496"/>
      <c r="M1260" s="496"/>
      <c r="N1260" s="496"/>
      <c r="O1260" s="496"/>
      <c r="P1260" s="496"/>
      <c r="Q1260" s="496"/>
    </row>
    <row r="1261" spans="6:17">
      <c r="F1261" s="496"/>
      <c r="G1261" s="496"/>
      <c r="H1261" s="496"/>
      <c r="I1261" s="496"/>
      <c r="J1261" s="496"/>
      <c r="K1261" s="496"/>
      <c r="L1261" s="496"/>
      <c r="M1261" s="496"/>
      <c r="N1261" s="496"/>
      <c r="O1261" s="496"/>
      <c r="P1261" s="496"/>
      <c r="Q1261" s="496"/>
    </row>
    <row r="1262" spans="6:17">
      <c r="F1262" s="496"/>
      <c r="G1262" s="496"/>
      <c r="H1262" s="496"/>
      <c r="I1262" s="496"/>
      <c r="J1262" s="496"/>
      <c r="K1262" s="496"/>
      <c r="L1262" s="496"/>
      <c r="M1262" s="496"/>
      <c r="N1262" s="496"/>
      <c r="O1262" s="496"/>
      <c r="P1262" s="496"/>
      <c r="Q1262" s="496"/>
    </row>
    <row r="1263" spans="6:17">
      <c r="F1263" s="496"/>
      <c r="G1263" s="496"/>
      <c r="H1263" s="496"/>
      <c r="I1263" s="496"/>
      <c r="J1263" s="496"/>
      <c r="K1263" s="496"/>
      <c r="L1263" s="496"/>
      <c r="M1263" s="496"/>
      <c r="N1263" s="496"/>
      <c r="O1263" s="496"/>
      <c r="P1263" s="496"/>
      <c r="Q1263" s="496"/>
    </row>
    <row r="1264" spans="6:17">
      <c r="F1264" s="496"/>
      <c r="G1264" s="496"/>
      <c r="H1264" s="496"/>
      <c r="I1264" s="496"/>
      <c r="J1264" s="496"/>
      <c r="K1264" s="496"/>
      <c r="L1264" s="496"/>
      <c r="M1264" s="496"/>
      <c r="N1264" s="496"/>
      <c r="O1264" s="496"/>
      <c r="P1264" s="496"/>
      <c r="Q1264" s="496"/>
    </row>
    <row r="1265" spans="6:17">
      <c r="F1265" s="496"/>
      <c r="G1265" s="496"/>
      <c r="H1265" s="496"/>
      <c r="I1265" s="496"/>
      <c r="J1265" s="496"/>
      <c r="K1265" s="496"/>
      <c r="L1265" s="496"/>
      <c r="M1265" s="496"/>
      <c r="N1265" s="496"/>
      <c r="O1265" s="496"/>
      <c r="P1265" s="496"/>
      <c r="Q1265" s="496"/>
    </row>
    <row r="1266" spans="6:17">
      <c r="F1266" s="496"/>
      <c r="G1266" s="496"/>
      <c r="H1266" s="496"/>
      <c r="I1266" s="496"/>
      <c r="J1266" s="496"/>
      <c r="K1266" s="496"/>
      <c r="L1266" s="496"/>
      <c r="M1266" s="496"/>
      <c r="N1266" s="496"/>
      <c r="O1266" s="496"/>
      <c r="P1266" s="496"/>
      <c r="Q1266" s="496"/>
    </row>
    <row r="1267" spans="6:17">
      <c r="F1267" s="496"/>
      <c r="G1267" s="496"/>
      <c r="H1267" s="496"/>
      <c r="I1267" s="496"/>
      <c r="J1267" s="496"/>
      <c r="K1267" s="496"/>
      <c r="L1267" s="496"/>
      <c r="M1267" s="496"/>
      <c r="N1267" s="496"/>
      <c r="O1267" s="496"/>
      <c r="P1267" s="496"/>
      <c r="Q1267" s="496"/>
    </row>
    <row r="1268" spans="6:17">
      <c r="F1268" s="496"/>
      <c r="G1268" s="496"/>
      <c r="H1268" s="496"/>
      <c r="I1268" s="496"/>
      <c r="J1268" s="496"/>
      <c r="K1268" s="496"/>
      <c r="L1268" s="496"/>
      <c r="M1268" s="496"/>
      <c r="N1268" s="496"/>
      <c r="O1268" s="496"/>
      <c r="P1268" s="496"/>
      <c r="Q1268" s="496"/>
    </row>
    <row r="1269" spans="6:17">
      <c r="F1269" s="496"/>
      <c r="G1269" s="496"/>
      <c r="H1269" s="496"/>
      <c r="I1269" s="496"/>
      <c r="J1269" s="496"/>
      <c r="K1269" s="496"/>
      <c r="L1269" s="496"/>
      <c r="M1269" s="496"/>
      <c r="N1269" s="496"/>
      <c r="O1269" s="496"/>
      <c r="P1269" s="496"/>
      <c r="Q1269" s="496"/>
    </row>
    <row r="1270" spans="6:17">
      <c r="F1270" s="496"/>
      <c r="G1270" s="496"/>
      <c r="H1270" s="496"/>
      <c r="I1270" s="496"/>
      <c r="J1270" s="496"/>
      <c r="K1270" s="496"/>
      <c r="L1270" s="496"/>
      <c r="M1270" s="496"/>
      <c r="N1270" s="496"/>
      <c r="O1270" s="496"/>
      <c r="P1270" s="496"/>
      <c r="Q1270" s="496"/>
    </row>
    <row r="1271" spans="6:17">
      <c r="F1271" s="496"/>
      <c r="G1271" s="496"/>
      <c r="H1271" s="496"/>
      <c r="I1271" s="496"/>
      <c r="J1271" s="496"/>
      <c r="K1271" s="496"/>
      <c r="L1271" s="496"/>
      <c r="M1271" s="496"/>
      <c r="N1271" s="496"/>
      <c r="O1271" s="496"/>
      <c r="P1271" s="496"/>
      <c r="Q1271" s="496"/>
    </row>
    <row r="1272" spans="6:17">
      <c r="F1272" s="496"/>
      <c r="G1272" s="496"/>
      <c r="H1272" s="496"/>
      <c r="I1272" s="496"/>
      <c r="J1272" s="496"/>
      <c r="K1272" s="496"/>
      <c r="L1272" s="496"/>
      <c r="M1272" s="496"/>
      <c r="N1272" s="496"/>
      <c r="O1272" s="496"/>
      <c r="P1272" s="496"/>
      <c r="Q1272" s="496"/>
    </row>
    <row r="1273" spans="6:17">
      <c r="F1273" s="496"/>
      <c r="G1273" s="496"/>
      <c r="H1273" s="496"/>
      <c r="I1273" s="496"/>
      <c r="J1273" s="496"/>
      <c r="K1273" s="496"/>
      <c r="L1273" s="496"/>
      <c r="M1273" s="496"/>
      <c r="N1273" s="496"/>
      <c r="O1273" s="496"/>
      <c r="P1273" s="496"/>
      <c r="Q1273" s="496"/>
    </row>
    <row r="1274" spans="6:17">
      <c r="F1274" s="496"/>
      <c r="G1274" s="496"/>
      <c r="H1274" s="496"/>
      <c r="I1274" s="496"/>
      <c r="J1274" s="496"/>
      <c r="K1274" s="496"/>
      <c r="L1274" s="496"/>
      <c r="M1274" s="496"/>
      <c r="N1274" s="496"/>
      <c r="O1274" s="496"/>
      <c r="P1274" s="496"/>
      <c r="Q1274" s="496"/>
    </row>
    <row r="1275" spans="6:17">
      <c r="F1275" s="496"/>
      <c r="G1275" s="496"/>
      <c r="H1275" s="496"/>
      <c r="I1275" s="496"/>
      <c r="J1275" s="496"/>
      <c r="K1275" s="496"/>
      <c r="L1275" s="496"/>
      <c r="M1275" s="496"/>
      <c r="N1275" s="496"/>
      <c r="O1275" s="496"/>
      <c r="P1275" s="496"/>
      <c r="Q1275" s="496"/>
    </row>
    <row r="1276" spans="6:17">
      <c r="F1276" s="496"/>
      <c r="G1276" s="496"/>
      <c r="H1276" s="496"/>
      <c r="I1276" s="496"/>
      <c r="J1276" s="496"/>
      <c r="K1276" s="496"/>
      <c r="L1276" s="496"/>
      <c r="M1276" s="496"/>
      <c r="N1276" s="496"/>
      <c r="O1276" s="496"/>
      <c r="P1276" s="496"/>
      <c r="Q1276" s="496"/>
    </row>
    <row r="1277" spans="6:17">
      <c r="F1277" s="496"/>
      <c r="G1277" s="496"/>
      <c r="H1277" s="496"/>
      <c r="I1277" s="496"/>
      <c r="J1277" s="496"/>
      <c r="K1277" s="496"/>
      <c r="L1277" s="496"/>
      <c r="M1277" s="496"/>
      <c r="N1277" s="496"/>
      <c r="O1277" s="496"/>
      <c r="P1277" s="496"/>
      <c r="Q1277" s="496"/>
    </row>
    <row r="1278" spans="6:17">
      <c r="F1278" s="496"/>
      <c r="G1278" s="496"/>
      <c r="H1278" s="496"/>
      <c r="I1278" s="496"/>
      <c r="J1278" s="496"/>
      <c r="K1278" s="496"/>
      <c r="L1278" s="496"/>
      <c r="M1278" s="496"/>
      <c r="N1278" s="496"/>
      <c r="O1278" s="496"/>
      <c r="P1278" s="496"/>
      <c r="Q1278" s="496"/>
    </row>
    <row r="1279" spans="6:17">
      <c r="F1279" s="496"/>
      <c r="G1279" s="496"/>
      <c r="H1279" s="496"/>
      <c r="I1279" s="496"/>
      <c r="J1279" s="496"/>
      <c r="K1279" s="496"/>
      <c r="L1279" s="496"/>
      <c r="M1279" s="496"/>
      <c r="N1279" s="496"/>
      <c r="O1279" s="496"/>
      <c r="P1279" s="496"/>
      <c r="Q1279" s="496"/>
    </row>
    <row r="1280" spans="6:17">
      <c r="F1280" s="496"/>
      <c r="G1280" s="496"/>
      <c r="H1280" s="496"/>
      <c r="I1280" s="496"/>
      <c r="J1280" s="496"/>
      <c r="K1280" s="496"/>
      <c r="L1280" s="496"/>
      <c r="M1280" s="496"/>
      <c r="N1280" s="496"/>
      <c r="O1280" s="496"/>
      <c r="P1280" s="496"/>
      <c r="Q1280" s="496"/>
    </row>
    <row r="1281" spans="6:17">
      <c r="F1281" s="496"/>
      <c r="G1281" s="496"/>
      <c r="H1281" s="496"/>
      <c r="I1281" s="496"/>
      <c r="J1281" s="496"/>
      <c r="K1281" s="496"/>
      <c r="L1281" s="496"/>
      <c r="M1281" s="496"/>
      <c r="N1281" s="496"/>
      <c r="O1281" s="496"/>
      <c r="P1281" s="496"/>
      <c r="Q1281" s="496"/>
    </row>
    <row r="1282" spans="6:17">
      <c r="F1282" s="496"/>
      <c r="G1282" s="496"/>
      <c r="H1282" s="496"/>
      <c r="I1282" s="496"/>
      <c r="J1282" s="496"/>
      <c r="K1282" s="496"/>
      <c r="L1282" s="496"/>
      <c r="M1282" s="496"/>
      <c r="N1282" s="496"/>
      <c r="O1282" s="496"/>
      <c r="P1282" s="496"/>
      <c r="Q1282" s="496"/>
    </row>
    <row r="1283" spans="6:17">
      <c r="F1283" s="496"/>
      <c r="G1283" s="496"/>
      <c r="H1283" s="496"/>
      <c r="I1283" s="496"/>
      <c r="J1283" s="496"/>
      <c r="K1283" s="496"/>
      <c r="L1283" s="496"/>
      <c r="M1283" s="496"/>
      <c r="N1283" s="496"/>
      <c r="O1283" s="496"/>
      <c r="P1283" s="496"/>
      <c r="Q1283" s="496"/>
    </row>
    <row r="1284" spans="6:17">
      <c r="F1284" s="496"/>
      <c r="G1284" s="496"/>
      <c r="H1284" s="496"/>
      <c r="I1284" s="496"/>
      <c r="J1284" s="496"/>
      <c r="K1284" s="496"/>
      <c r="L1284" s="496"/>
      <c r="M1284" s="496"/>
      <c r="N1284" s="496"/>
      <c r="O1284" s="496"/>
      <c r="P1284" s="496"/>
      <c r="Q1284" s="496"/>
    </row>
    <row r="1285" spans="6:17">
      <c r="F1285" s="496"/>
      <c r="G1285" s="496"/>
      <c r="H1285" s="496"/>
      <c r="I1285" s="496"/>
      <c r="J1285" s="496"/>
      <c r="K1285" s="496"/>
      <c r="L1285" s="496"/>
      <c r="M1285" s="496"/>
      <c r="N1285" s="496"/>
      <c r="O1285" s="496"/>
      <c r="P1285" s="496"/>
      <c r="Q1285" s="496"/>
    </row>
    <row r="1286" spans="6:17">
      <c r="F1286" s="496"/>
      <c r="G1286" s="496"/>
      <c r="H1286" s="496"/>
      <c r="I1286" s="496"/>
      <c r="J1286" s="496"/>
      <c r="K1286" s="496"/>
      <c r="L1286" s="496"/>
      <c r="M1286" s="496"/>
      <c r="N1286" s="496"/>
      <c r="O1286" s="496"/>
      <c r="P1286" s="496"/>
      <c r="Q1286" s="496"/>
    </row>
    <row r="1287" spans="6:17">
      <c r="F1287" s="496"/>
      <c r="G1287" s="496"/>
      <c r="H1287" s="496"/>
      <c r="I1287" s="496"/>
      <c r="J1287" s="496"/>
      <c r="K1287" s="496"/>
      <c r="L1287" s="496"/>
      <c r="M1287" s="496"/>
      <c r="N1287" s="496"/>
      <c r="O1287" s="496"/>
      <c r="P1287" s="496"/>
      <c r="Q1287" s="496"/>
    </row>
    <row r="1288" spans="6:17">
      <c r="F1288" s="496"/>
      <c r="G1288" s="496"/>
      <c r="H1288" s="496"/>
      <c r="I1288" s="496"/>
      <c r="J1288" s="496"/>
      <c r="K1288" s="496"/>
      <c r="L1288" s="496"/>
      <c r="M1288" s="496"/>
      <c r="N1288" s="496"/>
      <c r="O1288" s="496"/>
      <c r="P1288" s="496"/>
      <c r="Q1288" s="496"/>
    </row>
    <row r="1289" spans="6:17">
      <c r="F1289" s="496"/>
      <c r="G1289" s="496"/>
      <c r="H1289" s="496"/>
      <c r="I1289" s="496"/>
      <c r="J1289" s="496"/>
      <c r="K1289" s="496"/>
      <c r="L1289" s="496"/>
      <c r="M1289" s="496"/>
      <c r="N1289" s="496"/>
      <c r="O1289" s="496"/>
      <c r="P1289" s="496"/>
      <c r="Q1289" s="496"/>
    </row>
    <row r="1290" spans="6:17">
      <c r="F1290" s="496"/>
      <c r="G1290" s="496"/>
      <c r="H1290" s="496"/>
      <c r="I1290" s="496"/>
      <c r="J1290" s="496"/>
      <c r="K1290" s="496"/>
      <c r="L1290" s="496"/>
      <c r="M1290" s="496"/>
      <c r="N1290" s="496"/>
      <c r="O1290" s="496"/>
      <c r="P1290" s="496"/>
      <c r="Q1290" s="496"/>
    </row>
    <row r="1291" spans="6:17">
      <c r="F1291" s="496"/>
      <c r="G1291" s="496"/>
      <c r="H1291" s="496"/>
      <c r="I1291" s="496"/>
      <c r="J1291" s="496"/>
      <c r="K1291" s="496"/>
      <c r="L1291" s="496"/>
      <c r="M1291" s="496"/>
      <c r="N1291" s="496"/>
      <c r="O1291" s="496"/>
      <c r="P1291" s="496"/>
      <c r="Q1291" s="496"/>
    </row>
    <row r="1292" spans="6:17">
      <c r="F1292" s="496"/>
      <c r="G1292" s="496"/>
      <c r="H1292" s="496"/>
      <c r="I1292" s="496"/>
      <c r="J1292" s="496"/>
      <c r="K1292" s="496"/>
      <c r="L1292" s="496"/>
      <c r="M1292" s="496"/>
      <c r="N1292" s="496"/>
      <c r="O1292" s="496"/>
      <c r="P1292" s="496"/>
      <c r="Q1292" s="496"/>
    </row>
    <row r="1293" spans="6:17">
      <c r="F1293" s="496"/>
      <c r="G1293" s="496"/>
      <c r="H1293" s="496"/>
      <c r="I1293" s="496"/>
      <c r="J1293" s="496"/>
      <c r="K1293" s="496"/>
      <c r="L1293" s="496"/>
      <c r="M1293" s="496"/>
      <c r="N1293" s="496"/>
      <c r="O1293" s="496"/>
      <c r="P1293" s="496"/>
      <c r="Q1293" s="496"/>
    </row>
    <row r="1294" spans="6:17">
      <c r="F1294" s="496"/>
      <c r="G1294" s="496"/>
      <c r="H1294" s="496"/>
      <c r="I1294" s="496"/>
      <c r="J1294" s="496"/>
      <c r="K1294" s="496"/>
      <c r="L1294" s="496"/>
      <c r="M1294" s="496"/>
      <c r="N1294" s="496"/>
      <c r="O1294" s="496"/>
      <c r="P1294" s="496"/>
      <c r="Q1294" s="496"/>
    </row>
    <row r="1295" spans="6:17">
      <c r="F1295" s="496"/>
      <c r="G1295" s="496"/>
      <c r="H1295" s="496"/>
      <c r="I1295" s="496"/>
      <c r="J1295" s="496"/>
      <c r="K1295" s="496"/>
      <c r="L1295" s="496"/>
      <c r="M1295" s="496"/>
      <c r="N1295" s="496"/>
      <c r="O1295" s="496"/>
      <c r="P1295" s="496"/>
      <c r="Q1295" s="496"/>
    </row>
    <row r="1296" spans="6:17">
      <c r="F1296" s="496"/>
      <c r="G1296" s="496"/>
      <c r="H1296" s="496"/>
      <c r="I1296" s="496"/>
      <c r="J1296" s="496"/>
      <c r="K1296" s="496"/>
      <c r="L1296" s="496"/>
      <c r="M1296" s="496"/>
      <c r="N1296" s="496"/>
      <c r="O1296" s="496"/>
      <c r="P1296" s="496"/>
      <c r="Q1296" s="496"/>
    </row>
    <row r="1297" spans="6:17">
      <c r="F1297" s="496"/>
      <c r="G1297" s="496"/>
      <c r="H1297" s="496"/>
      <c r="I1297" s="496"/>
      <c r="J1297" s="496"/>
      <c r="K1297" s="496"/>
      <c r="L1297" s="496"/>
      <c r="M1297" s="496"/>
      <c r="N1297" s="496"/>
      <c r="O1297" s="496"/>
      <c r="P1297" s="496"/>
      <c r="Q1297" s="496"/>
    </row>
    <row r="1298" spans="6:17">
      <c r="F1298" s="496"/>
      <c r="G1298" s="496"/>
      <c r="H1298" s="496"/>
      <c r="I1298" s="496"/>
      <c r="J1298" s="496"/>
      <c r="K1298" s="496"/>
      <c r="L1298" s="496"/>
      <c r="M1298" s="496"/>
      <c r="N1298" s="496"/>
      <c r="O1298" s="496"/>
      <c r="P1298" s="496"/>
      <c r="Q1298" s="496"/>
    </row>
    <row r="1299" spans="6:17">
      <c r="F1299" s="496"/>
      <c r="G1299" s="496"/>
      <c r="H1299" s="496"/>
      <c r="I1299" s="496"/>
      <c r="J1299" s="496"/>
      <c r="K1299" s="496"/>
      <c r="L1299" s="496"/>
      <c r="M1299" s="496"/>
      <c r="N1299" s="496"/>
      <c r="O1299" s="496"/>
      <c r="P1299" s="496"/>
      <c r="Q1299" s="496"/>
    </row>
    <row r="1300" spans="6:17">
      <c r="F1300" s="496"/>
      <c r="G1300" s="496"/>
      <c r="H1300" s="496"/>
      <c r="I1300" s="496"/>
      <c r="J1300" s="496"/>
      <c r="K1300" s="496"/>
      <c r="L1300" s="496"/>
      <c r="M1300" s="496"/>
      <c r="N1300" s="496"/>
      <c r="O1300" s="496"/>
      <c r="P1300" s="496"/>
      <c r="Q1300" s="496"/>
    </row>
    <row r="1301" spans="6:17">
      <c r="F1301" s="496"/>
      <c r="G1301" s="496"/>
      <c r="H1301" s="496"/>
      <c r="I1301" s="496"/>
      <c r="J1301" s="496"/>
      <c r="K1301" s="496"/>
      <c r="L1301" s="496"/>
      <c r="M1301" s="496"/>
      <c r="N1301" s="496"/>
      <c r="O1301" s="496"/>
      <c r="P1301" s="496"/>
      <c r="Q1301" s="496"/>
    </row>
    <row r="1302" spans="6:17">
      <c r="F1302" s="496"/>
      <c r="G1302" s="496"/>
      <c r="H1302" s="496"/>
      <c r="I1302" s="496"/>
      <c r="J1302" s="496"/>
      <c r="K1302" s="496"/>
      <c r="L1302" s="496"/>
      <c r="M1302" s="496"/>
      <c r="N1302" s="496"/>
      <c r="O1302" s="496"/>
      <c r="P1302" s="496"/>
      <c r="Q1302" s="496"/>
    </row>
    <row r="1303" spans="6:17">
      <c r="F1303" s="496"/>
      <c r="G1303" s="496"/>
      <c r="H1303" s="496"/>
      <c r="I1303" s="496"/>
      <c r="J1303" s="496"/>
      <c r="K1303" s="496"/>
      <c r="L1303" s="496"/>
      <c r="M1303" s="496"/>
      <c r="N1303" s="496"/>
      <c r="O1303" s="496"/>
      <c r="P1303" s="496"/>
      <c r="Q1303" s="496"/>
    </row>
    <row r="1304" spans="6:17">
      <c r="F1304" s="496"/>
      <c r="G1304" s="496"/>
      <c r="H1304" s="496"/>
      <c r="I1304" s="496"/>
      <c r="J1304" s="496"/>
      <c r="K1304" s="496"/>
      <c r="L1304" s="496"/>
      <c r="M1304" s="496"/>
      <c r="N1304" s="496"/>
      <c r="O1304" s="496"/>
      <c r="P1304" s="496"/>
      <c r="Q1304" s="496"/>
    </row>
    <row r="1305" spans="6:17">
      <c r="F1305" s="496"/>
      <c r="G1305" s="496"/>
      <c r="H1305" s="496"/>
      <c r="I1305" s="496"/>
      <c r="J1305" s="496"/>
      <c r="K1305" s="496"/>
      <c r="L1305" s="496"/>
      <c r="M1305" s="496"/>
      <c r="N1305" s="496"/>
      <c r="O1305" s="496"/>
      <c r="P1305" s="496"/>
      <c r="Q1305" s="496"/>
    </row>
    <row r="1306" spans="6:17">
      <c r="F1306" s="496"/>
      <c r="G1306" s="496"/>
      <c r="H1306" s="496"/>
      <c r="I1306" s="496"/>
      <c r="J1306" s="496"/>
      <c r="K1306" s="496"/>
      <c r="L1306" s="496"/>
      <c r="M1306" s="496"/>
      <c r="N1306" s="496"/>
      <c r="O1306" s="496"/>
      <c r="P1306" s="496"/>
      <c r="Q1306" s="496"/>
    </row>
    <row r="1307" spans="6:17">
      <c r="F1307" s="496"/>
      <c r="G1307" s="496"/>
      <c r="H1307" s="496"/>
      <c r="I1307" s="496"/>
      <c r="J1307" s="496"/>
      <c r="K1307" s="496"/>
      <c r="L1307" s="496"/>
      <c r="M1307" s="496"/>
      <c r="N1307" s="496"/>
      <c r="O1307" s="496"/>
      <c r="P1307" s="496"/>
      <c r="Q1307" s="496"/>
    </row>
    <row r="1308" spans="6:17">
      <c r="F1308" s="496"/>
      <c r="G1308" s="496"/>
      <c r="H1308" s="496"/>
      <c r="I1308" s="496"/>
      <c r="J1308" s="496"/>
      <c r="K1308" s="496"/>
      <c r="L1308" s="496"/>
      <c r="M1308" s="496"/>
      <c r="N1308" s="496"/>
      <c r="O1308" s="496"/>
      <c r="P1308" s="496"/>
      <c r="Q1308" s="496"/>
    </row>
    <row r="1309" spans="6:17">
      <c r="F1309" s="496"/>
      <c r="G1309" s="496"/>
      <c r="H1309" s="496"/>
      <c r="I1309" s="496"/>
      <c r="J1309" s="496"/>
      <c r="K1309" s="496"/>
      <c r="L1309" s="496"/>
      <c r="M1309" s="496"/>
      <c r="N1309" s="496"/>
      <c r="O1309" s="496"/>
      <c r="P1309" s="496"/>
      <c r="Q1309" s="496"/>
    </row>
    <row r="1310" spans="6:17">
      <c r="F1310" s="496"/>
      <c r="G1310" s="496"/>
      <c r="H1310" s="496"/>
      <c r="I1310" s="496"/>
      <c r="J1310" s="496"/>
      <c r="K1310" s="496"/>
      <c r="L1310" s="496"/>
      <c r="M1310" s="496"/>
      <c r="N1310" s="496"/>
      <c r="O1310" s="496"/>
      <c r="P1310" s="496"/>
      <c r="Q1310" s="496"/>
    </row>
    <row r="1311" spans="6:17">
      <c r="F1311" s="496"/>
      <c r="G1311" s="496"/>
      <c r="H1311" s="496"/>
      <c r="I1311" s="496"/>
      <c r="J1311" s="496"/>
      <c r="K1311" s="496"/>
      <c r="L1311" s="496"/>
      <c r="M1311" s="496"/>
      <c r="N1311" s="496"/>
      <c r="O1311" s="496"/>
      <c r="P1311" s="496"/>
      <c r="Q1311" s="496"/>
    </row>
    <row r="1312" spans="6:17">
      <c r="F1312" s="496"/>
      <c r="G1312" s="496"/>
      <c r="H1312" s="496"/>
      <c r="I1312" s="496"/>
      <c r="J1312" s="496"/>
      <c r="K1312" s="496"/>
      <c r="L1312" s="496"/>
      <c r="M1312" s="496"/>
      <c r="N1312" s="496"/>
      <c r="O1312" s="496"/>
      <c r="P1312" s="496"/>
      <c r="Q1312" s="496"/>
    </row>
    <row r="1313" spans="6:17">
      <c r="F1313" s="496"/>
      <c r="G1313" s="496"/>
      <c r="H1313" s="496"/>
      <c r="I1313" s="496"/>
      <c r="J1313" s="496"/>
      <c r="K1313" s="496"/>
      <c r="L1313" s="496"/>
      <c r="M1313" s="496"/>
      <c r="N1313" s="496"/>
      <c r="O1313" s="496"/>
      <c r="P1313" s="496"/>
      <c r="Q1313" s="496"/>
    </row>
    <row r="1314" spans="6:17">
      <c r="F1314" s="496"/>
      <c r="G1314" s="496"/>
      <c r="H1314" s="496"/>
      <c r="I1314" s="496"/>
      <c r="J1314" s="496"/>
      <c r="K1314" s="496"/>
      <c r="L1314" s="496"/>
      <c r="M1314" s="496"/>
      <c r="N1314" s="496"/>
      <c r="O1314" s="496"/>
      <c r="P1314" s="496"/>
      <c r="Q1314" s="496"/>
    </row>
    <row r="1315" spans="6:17">
      <c r="F1315" s="496"/>
      <c r="G1315" s="496"/>
      <c r="H1315" s="496"/>
      <c r="I1315" s="496"/>
      <c r="J1315" s="496"/>
      <c r="K1315" s="496"/>
      <c r="L1315" s="496"/>
      <c r="M1315" s="496"/>
      <c r="N1315" s="496"/>
      <c r="O1315" s="496"/>
      <c r="P1315" s="496"/>
      <c r="Q1315" s="496"/>
    </row>
    <row r="1316" spans="6:17">
      <c r="F1316" s="496"/>
      <c r="G1316" s="496"/>
      <c r="H1316" s="496"/>
      <c r="I1316" s="496"/>
      <c r="J1316" s="496"/>
      <c r="K1316" s="496"/>
      <c r="L1316" s="496"/>
      <c r="M1316" s="496"/>
      <c r="N1316" s="496"/>
      <c r="O1316" s="496"/>
      <c r="P1316" s="496"/>
      <c r="Q1316" s="496"/>
    </row>
    <row r="1317" spans="6:17">
      <c r="F1317" s="496"/>
      <c r="G1317" s="496"/>
      <c r="H1317" s="496"/>
      <c r="I1317" s="496"/>
      <c r="J1317" s="496"/>
      <c r="K1317" s="496"/>
      <c r="L1317" s="496"/>
      <c r="M1317" s="496"/>
      <c r="N1317" s="496"/>
      <c r="O1317" s="496"/>
      <c r="P1317" s="496"/>
      <c r="Q1317" s="496"/>
    </row>
    <row r="1318" spans="6:17">
      <c r="F1318" s="496"/>
      <c r="G1318" s="496"/>
      <c r="H1318" s="496"/>
      <c r="I1318" s="496"/>
      <c r="J1318" s="496"/>
      <c r="K1318" s="496"/>
      <c r="L1318" s="496"/>
      <c r="M1318" s="496"/>
      <c r="N1318" s="496"/>
      <c r="O1318" s="496"/>
      <c r="P1318" s="496"/>
      <c r="Q1318" s="496"/>
    </row>
    <row r="1319" spans="6:17">
      <c r="F1319" s="496"/>
      <c r="G1319" s="496"/>
      <c r="H1319" s="496"/>
      <c r="I1319" s="496"/>
      <c r="J1319" s="496"/>
      <c r="K1319" s="496"/>
      <c r="L1319" s="496"/>
      <c r="M1319" s="496"/>
      <c r="N1319" s="496"/>
      <c r="O1319" s="496"/>
      <c r="P1319" s="496"/>
      <c r="Q1319" s="496"/>
    </row>
    <row r="1320" spans="6:17">
      <c r="F1320" s="496"/>
      <c r="G1320" s="496"/>
      <c r="H1320" s="496"/>
      <c r="I1320" s="496"/>
      <c r="J1320" s="496"/>
      <c r="K1320" s="496"/>
      <c r="L1320" s="496"/>
      <c r="M1320" s="496"/>
      <c r="N1320" s="496"/>
      <c r="O1320" s="496"/>
      <c r="P1320" s="496"/>
      <c r="Q1320" s="496"/>
    </row>
    <row r="1321" spans="6:17">
      <c r="F1321" s="496"/>
      <c r="G1321" s="496"/>
      <c r="H1321" s="496"/>
      <c r="I1321" s="496"/>
      <c r="J1321" s="496"/>
      <c r="K1321" s="496"/>
      <c r="L1321" s="496"/>
      <c r="M1321" s="496"/>
      <c r="N1321" s="496"/>
      <c r="O1321" s="496"/>
      <c r="P1321" s="496"/>
      <c r="Q1321" s="496"/>
    </row>
    <row r="1322" spans="6:17">
      <c r="F1322" s="496"/>
      <c r="G1322" s="496"/>
      <c r="H1322" s="496"/>
      <c r="I1322" s="496"/>
      <c r="J1322" s="496"/>
      <c r="K1322" s="496"/>
      <c r="L1322" s="496"/>
      <c r="M1322" s="496"/>
      <c r="N1322" s="496"/>
      <c r="O1322" s="496"/>
      <c r="P1322" s="496"/>
      <c r="Q1322" s="496"/>
    </row>
    <row r="1323" spans="6:17">
      <c r="F1323" s="496"/>
      <c r="G1323" s="496"/>
      <c r="H1323" s="496"/>
      <c r="I1323" s="496"/>
      <c r="J1323" s="496"/>
      <c r="K1323" s="496"/>
      <c r="L1323" s="496"/>
      <c r="M1323" s="496"/>
      <c r="N1323" s="496"/>
      <c r="O1323" s="496"/>
      <c r="P1323" s="496"/>
      <c r="Q1323" s="496"/>
    </row>
    <row r="1324" spans="6:17">
      <c r="F1324" s="496"/>
      <c r="G1324" s="496"/>
      <c r="H1324" s="496"/>
      <c r="I1324" s="496"/>
      <c r="J1324" s="496"/>
      <c r="K1324" s="496"/>
      <c r="L1324" s="496"/>
      <c r="M1324" s="496"/>
      <c r="N1324" s="496"/>
      <c r="O1324" s="496"/>
      <c r="P1324" s="496"/>
      <c r="Q1324" s="496"/>
    </row>
    <row r="1325" spans="6:17">
      <c r="F1325" s="496"/>
      <c r="G1325" s="496"/>
      <c r="H1325" s="496"/>
      <c r="I1325" s="496"/>
      <c r="J1325" s="496"/>
      <c r="K1325" s="496"/>
      <c r="L1325" s="496"/>
      <c r="M1325" s="496"/>
      <c r="N1325" s="496"/>
      <c r="O1325" s="496"/>
      <c r="P1325" s="496"/>
      <c r="Q1325" s="496"/>
    </row>
    <row r="1326" spans="6:17">
      <c r="F1326" s="496"/>
      <c r="G1326" s="496"/>
      <c r="H1326" s="496"/>
      <c r="I1326" s="496"/>
      <c r="J1326" s="496"/>
      <c r="K1326" s="496"/>
      <c r="L1326" s="496"/>
      <c r="M1326" s="496"/>
      <c r="N1326" s="496"/>
      <c r="O1326" s="496"/>
      <c r="P1326" s="496"/>
      <c r="Q1326" s="496"/>
    </row>
    <row r="1327" spans="6:17">
      <c r="F1327" s="496"/>
      <c r="G1327" s="496"/>
      <c r="H1327" s="496"/>
      <c r="I1327" s="496"/>
      <c r="J1327" s="496"/>
      <c r="K1327" s="496"/>
      <c r="L1327" s="496"/>
      <c r="M1327" s="496"/>
      <c r="N1327" s="496"/>
      <c r="O1327" s="496"/>
      <c r="P1327" s="496"/>
      <c r="Q1327" s="496"/>
    </row>
    <row r="1328" spans="6:17">
      <c r="F1328" s="496"/>
      <c r="G1328" s="496"/>
      <c r="H1328" s="496"/>
      <c r="I1328" s="496"/>
      <c r="J1328" s="496"/>
      <c r="K1328" s="496"/>
      <c r="L1328" s="496"/>
      <c r="M1328" s="496"/>
      <c r="N1328" s="496"/>
      <c r="O1328" s="496"/>
      <c r="P1328" s="496"/>
      <c r="Q1328" s="496"/>
    </row>
    <row r="1329" spans="6:17">
      <c r="F1329" s="496"/>
      <c r="G1329" s="496"/>
      <c r="H1329" s="496"/>
      <c r="I1329" s="496"/>
      <c r="J1329" s="496"/>
      <c r="K1329" s="496"/>
      <c r="L1329" s="496"/>
      <c r="M1329" s="496"/>
      <c r="N1329" s="496"/>
      <c r="O1329" s="496"/>
      <c r="P1329" s="496"/>
      <c r="Q1329" s="496"/>
    </row>
    <row r="1330" spans="6:17">
      <c r="F1330" s="496"/>
      <c r="G1330" s="496"/>
      <c r="H1330" s="496"/>
      <c r="I1330" s="496"/>
      <c r="J1330" s="496"/>
      <c r="K1330" s="496"/>
      <c r="L1330" s="496"/>
      <c r="M1330" s="496"/>
      <c r="N1330" s="496"/>
      <c r="O1330" s="496"/>
      <c r="P1330" s="496"/>
      <c r="Q1330" s="496"/>
    </row>
    <row r="1331" spans="6:17">
      <c r="F1331" s="496"/>
      <c r="G1331" s="496"/>
      <c r="H1331" s="496"/>
      <c r="I1331" s="496"/>
      <c r="J1331" s="496"/>
      <c r="K1331" s="496"/>
      <c r="L1331" s="496"/>
      <c r="M1331" s="496"/>
      <c r="N1331" s="496"/>
      <c r="O1331" s="496"/>
      <c r="P1331" s="496"/>
      <c r="Q1331" s="496"/>
    </row>
    <row r="1332" spans="6:17">
      <c r="F1332" s="496"/>
      <c r="G1332" s="496"/>
      <c r="H1332" s="496"/>
      <c r="I1332" s="496"/>
      <c r="J1332" s="496"/>
      <c r="K1332" s="496"/>
      <c r="L1332" s="496"/>
      <c r="M1332" s="496"/>
      <c r="N1332" s="496"/>
      <c r="O1332" s="496"/>
      <c r="P1332" s="496"/>
      <c r="Q1332" s="496"/>
    </row>
    <row r="1333" spans="6:17">
      <c r="F1333" s="496"/>
      <c r="G1333" s="496"/>
      <c r="H1333" s="496"/>
      <c r="I1333" s="496"/>
      <c r="J1333" s="496"/>
      <c r="K1333" s="496"/>
      <c r="L1333" s="496"/>
      <c r="M1333" s="496"/>
      <c r="N1333" s="496"/>
      <c r="O1333" s="496"/>
      <c r="P1333" s="496"/>
      <c r="Q1333" s="496"/>
    </row>
    <row r="1334" spans="6:17">
      <c r="F1334" s="496"/>
      <c r="G1334" s="496"/>
      <c r="H1334" s="496"/>
      <c r="I1334" s="496"/>
      <c r="J1334" s="496"/>
      <c r="K1334" s="496"/>
      <c r="L1334" s="496"/>
      <c r="M1334" s="496"/>
      <c r="N1334" s="496"/>
      <c r="O1334" s="496"/>
      <c r="P1334" s="496"/>
      <c r="Q1334" s="496"/>
    </row>
    <row r="1335" spans="6:17">
      <c r="F1335" s="496"/>
      <c r="G1335" s="496"/>
      <c r="H1335" s="496"/>
      <c r="I1335" s="496"/>
      <c r="J1335" s="496"/>
      <c r="K1335" s="496"/>
      <c r="L1335" s="496"/>
      <c r="M1335" s="496"/>
      <c r="N1335" s="496"/>
      <c r="O1335" s="496"/>
      <c r="P1335" s="496"/>
      <c r="Q1335" s="496"/>
    </row>
    <row r="1336" spans="6:17">
      <c r="F1336" s="496"/>
      <c r="G1336" s="496"/>
      <c r="H1336" s="496"/>
      <c r="I1336" s="496"/>
      <c r="J1336" s="496"/>
      <c r="K1336" s="496"/>
      <c r="L1336" s="496"/>
      <c r="M1336" s="496"/>
      <c r="N1336" s="496"/>
      <c r="O1336" s="496"/>
      <c r="P1336" s="496"/>
      <c r="Q1336" s="496"/>
    </row>
    <row r="1337" spans="6:17">
      <c r="F1337" s="496"/>
      <c r="G1337" s="496"/>
      <c r="H1337" s="496"/>
      <c r="I1337" s="496"/>
      <c r="J1337" s="496"/>
      <c r="K1337" s="496"/>
      <c r="L1337" s="496"/>
      <c r="M1337" s="496"/>
      <c r="N1337" s="496"/>
      <c r="O1337" s="496"/>
      <c r="P1337" s="496"/>
      <c r="Q1337" s="496"/>
    </row>
    <row r="1338" spans="6:17">
      <c r="F1338" s="496"/>
      <c r="G1338" s="496"/>
      <c r="H1338" s="496"/>
      <c r="I1338" s="496"/>
      <c r="J1338" s="496"/>
      <c r="K1338" s="496"/>
      <c r="L1338" s="496"/>
      <c r="M1338" s="496"/>
      <c r="N1338" s="496"/>
      <c r="O1338" s="496"/>
      <c r="P1338" s="496"/>
      <c r="Q1338" s="496"/>
    </row>
    <row r="1339" spans="6:17">
      <c r="F1339" s="496"/>
      <c r="G1339" s="496"/>
      <c r="H1339" s="496"/>
      <c r="I1339" s="496"/>
      <c r="J1339" s="496"/>
      <c r="K1339" s="496"/>
      <c r="L1339" s="496"/>
      <c r="M1339" s="496"/>
      <c r="N1339" s="496"/>
      <c r="O1339" s="496"/>
      <c r="P1339" s="496"/>
      <c r="Q1339" s="496"/>
    </row>
    <row r="1340" spans="6:17">
      <c r="F1340" s="496"/>
      <c r="G1340" s="496"/>
      <c r="H1340" s="496"/>
      <c r="I1340" s="496"/>
      <c r="J1340" s="496"/>
      <c r="K1340" s="496"/>
      <c r="L1340" s="496"/>
      <c r="M1340" s="496"/>
      <c r="N1340" s="496"/>
      <c r="O1340" s="496"/>
      <c r="P1340" s="496"/>
      <c r="Q1340" s="496"/>
    </row>
    <row r="1341" spans="6:17">
      <c r="F1341" s="496"/>
      <c r="G1341" s="496"/>
      <c r="H1341" s="496"/>
      <c r="I1341" s="496"/>
      <c r="J1341" s="496"/>
      <c r="K1341" s="496"/>
      <c r="L1341" s="496"/>
      <c r="M1341" s="496"/>
      <c r="N1341" s="496"/>
      <c r="O1341" s="496"/>
      <c r="P1341" s="496"/>
      <c r="Q1341" s="496"/>
    </row>
    <row r="1342" spans="6:17">
      <c r="F1342" s="496"/>
      <c r="G1342" s="496"/>
      <c r="H1342" s="496"/>
      <c r="I1342" s="496"/>
      <c r="J1342" s="496"/>
      <c r="K1342" s="496"/>
      <c r="L1342" s="496"/>
      <c r="M1342" s="496"/>
      <c r="N1342" s="496"/>
      <c r="O1342" s="496"/>
      <c r="P1342" s="496"/>
      <c r="Q1342" s="496"/>
    </row>
    <row r="1343" spans="6:17">
      <c r="F1343" s="496"/>
      <c r="G1343" s="496"/>
      <c r="H1343" s="496"/>
      <c r="I1343" s="496"/>
      <c r="J1343" s="496"/>
      <c r="K1343" s="496"/>
      <c r="L1343" s="496"/>
      <c r="M1343" s="496"/>
      <c r="N1343" s="496"/>
      <c r="O1343" s="496"/>
      <c r="P1343" s="496"/>
      <c r="Q1343" s="496"/>
    </row>
    <row r="1344" spans="6:17">
      <c r="F1344" s="496"/>
      <c r="G1344" s="496"/>
      <c r="H1344" s="496"/>
      <c r="I1344" s="496"/>
      <c r="J1344" s="496"/>
      <c r="K1344" s="496"/>
      <c r="L1344" s="496"/>
      <c r="M1344" s="496"/>
      <c r="N1344" s="496"/>
      <c r="O1344" s="496"/>
      <c r="P1344" s="496"/>
      <c r="Q1344" s="496"/>
    </row>
    <row r="1345" spans="6:17">
      <c r="F1345" s="496"/>
      <c r="G1345" s="496"/>
      <c r="H1345" s="496"/>
      <c r="I1345" s="496"/>
      <c r="J1345" s="496"/>
      <c r="K1345" s="496"/>
      <c r="L1345" s="496"/>
      <c r="M1345" s="496"/>
      <c r="N1345" s="496"/>
      <c r="O1345" s="496"/>
      <c r="P1345" s="496"/>
      <c r="Q1345" s="496"/>
    </row>
    <row r="1346" spans="6:17">
      <c r="F1346" s="496"/>
      <c r="G1346" s="496"/>
      <c r="H1346" s="496"/>
      <c r="I1346" s="496"/>
      <c r="J1346" s="496"/>
      <c r="K1346" s="496"/>
      <c r="L1346" s="496"/>
      <c r="M1346" s="496"/>
      <c r="N1346" s="496"/>
      <c r="O1346" s="496"/>
      <c r="P1346" s="496"/>
      <c r="Q1346" s="496"/>
    </row>
    <row r="1347" spans="6:17">
      <c r="F1347" s="496"/>
      <c r="G1347" s="496"/>
      <c r="H1347" s="496"/>
      <c r="I1347" s="496"/>
      <c r="J1347" s="496"/>
      <c r="K1347" s="496"/>
      <c r="L1347" s="496"/>
      <c r="M1347" s="496"/>
      <c r="N1347" s="496"/>
      <c r="O1347" s="496"/>
      <c r="P1347" s="496"/>
      <c r="Q1347" s="496"/>
    </row>
    <row r="1348" spans="6:17">
      <c r="F1348" s="496"/>
      <c r="G1348" s="496"/>
      <c r="H1348" s="496"/>
      <c r="I1348" s="496"/>
      <c r="J1348" s="496"/>
      <c r="K1348" s="496"/>
      <c r="L1348" s="496"/>
      <c r="M1348" s="496"/>
      <c r="N1348" s="496"/>
      <c r="O1348" s="496"/>
      <c r="P1348" s="496"/>
      <c r="Q1348" s="496"/>
    </row>
    <row r="1349" spans="6:17">
      <c r="F1349" s="496"/>
      <c r="G1349" s="496"/>
      <c r="H1349" s="496"/>
      <c r="I1349" s="496"/>
      <c r="J1349" s="496"/>
      <c r="K1349" s="496"/>
      <c r="L1349" s="496"/>
      <c r="M1349" s="496"/>
      <c r="N1349" s="496"/>
      <c r="O1349" s="496"/>
      <c r="P1349" s="496"/>
      <c r="Q1349" s="496"/>
    </row>
    <row r="1350" spans="6:17">
      <c r="F1350" s="496"/>
      <c r="G1350" s="496"/>
      <c r="H1350" s="496"/>
      <c r="I1350" s="496"/>
      <c r="J1350" s="496"/>
      <c r="K1350" s="496"/>
      <c r="L1350" s="496"/>
      <c r="M1350" s="496"/>
      <c r="N1350" s="496"/>
      <c r="O1350" s="496"/>
      <c r="P1350" s="496"/>
      <c r="Q1350" s="496"/>
    </row>
    <row r="1351" spans="6:17">
      <c r="F1351" s="496"/>
      <c r="G1351" s="496"/>
      <c r="H1351" s="496"/>
      <c r="I1351" s="496"/>
      <c r="J1351" s="496"/>
      <c r="K1351" s="496"/>
      <c r="L1351" s="496"/>
      <c r="M1351" s="496"/>
      <c r="N1351" s="496"/>
      <c r="O1351" s="496"/>
      <c r="P1351" s="496"/>
      <c r="Q1351" s="496"/>
    </row>
    <row r="1352" spans="6:17">
      <c r="F1352" s="496"/>
      <c r="G1352" s="496"/>
      <c r="H1352" s="496"/>
      <c r="I1352" s="496"/>
      <c r="J1352" s="496"/>
      <c r="K1352" s="496"/>
      <c r="L1352" s="496"/>
      <c r="M1352" s="496"/>
      <c r="N1352" s="496"/>
      <c r="O1352" s="496"/>
      <c r="P1352" s="496"/>
      <c r="Q1352" s="496"/>
    </row>
    <row r="1353" spans="6:17">
      <c r="F1353" s="496"/>
      <c r="G1353" s="496"/>
      <c r="H1353" s="496"/>
      <c r="I1353" s="496"/>
      <c r="J1353" s="496"/>
      <c r="K1353" s="496"/>
      <c r="L1353" s="496"/>
      <c r="M1353" s="496"/>
      <c r="N1353" s="496"/>
      <c r="O1353" s="496"/>
      <c r="P1353" s="496"/>
      <c r="Q1353" s="496"/>
    </row>
    <row r="1354" spans="6:17">
      <c r="F1354" s="496"/>
      <c r="G1354" s="496"/>
      <c r="H1354" s="496"/>
      <c r="I1354" s="496"/>
      <c r="J1354" s="496"/>
      <c r="K1354" s="496"/>
      <c r="L1354" s="496"/>
      <c r="M1354" s="496"/>
      <c r="N1354" s="496"/>
      <c r="O1354" s="496"/>
      <c r="P1354" s="496"/>
      <c r="Q1354" s="496"/>
    </row>
    <row r="1355" spans="6:17">
      <c r="F1355" s="496"/>
      <c r="G1355" s="496"/>
      <c r="H1355" s="496"/>
      <c r="I1355" s="496"/>
      <c r="J1355" s="496"/>
      <c r="K1355" s="496"/>
      <c r="L1355" s="496"/>
      <c r="M1355" s="496"/>
      <c r="N1355" s="496"/>
      <c r="O1355" s="496"/>
      <c r="P1355" s="496"/>
      <c r="Q1355" s="496"/>
    </row>
    <row r="1356" spans="6:17">
      <c r="F1356" s="496"/>
      <c r="G1356" s="496"/>
      <c r="H1356" s="496"/>
      <c r="I1356" s="496"/>
      <c r="J1356" s="496"/>
      <c r="K1356" s="496"/>
      <c r="L1356" s="496"/>
      <c r="M1356" s="496"/>
      <c r="N1356" s="496"/>
      <c r="O1356" s="496"/>
      <c r="P1356" s="496"/>
      <c r="Q1356" s="496"/>
    </row>
    <row r="1357" spans="6:17">
      <c r="F1357" s="496"/>
      <c r="G1357" s="496"/>
      <c r="H1357" s="496"/>
      <c r="I1357" s="496"/>
      <c r="J1357" s="496"/>
      <c r="K1357" s="496"/>
      <c r="L1357" s="496"/>
      <c r="M1357" s="496"/>
      <c r="N1357" s="496"/>
      <c r="O1357" s="496"/>
      <c r="P1357" s="496"/>
      <c r="Q1357" s="496"/>
    </row>
    <row r="1358" spans="6:17">
      <c r="F1358" s="496"/>
      <c r="G1358" s="496"/>
      <c r="H1358" s="496"/>
      <c r="I1358" s="496"/>
      <c r="J1358" s="496"/>
      <c r="K1358" s="496"/>
      <c r="L1358" s="496"/>
      <c r="M1358" s="496"/>
      <c r="N1358" s="496"/>
      <c r="O1358" s="496"/>
      <c r="P1358" s="496"/>
      <c r="Q1358" s="496"/>
    </row>
    <row r="1359" spans="6:17">
      <c r="F1359" s="496"/>
      <c r="G1359" s="496"/>
      <c r="H1359" s="496"/>
      <c r="I1359" s="496"/>
      <c r="J1359" s="496"/>
      <c r="K1359" s="496"/>
      <c r="L1359" s="496"/>
      <c r="M1359" s="496"/>
      <c r="N1359" s="496"/>
      <c r="O1359" s="496"/>
      <c r="P1359" s="496"/>
      <c r="Q1359" s="496"/>
    </row>
    <row r="1360" spans="6:17">
      <c r="F1360" s="496"/>
      <c r="G1360" s="496"/>
      <c r="H1360" s="496"/>
      <c r="I1360" s="496"/>
      <c r="J1360" s="496"/>
      <c r="K1360" s="496"/>
      <c r="L1360" s="496"/>
      <c r="M1360" s="496"/>
      <c r="N1360" s="496"/>
      <c r="O1360" s="496"/>
      <c r="P1360" s="496"/>
      <c r="Q1360" s="496"/>
    </row>
    <row r="1361" spans="6:17">
      <c r="F1361" s="496"/>
      <c r="G1361" s="496"/>
      <c r="H1361" s="496"/>
      <c r="I1361" s="496"/>
      <c r="J1361" s="496"/>
      <c r="K1361" s="496"/>
      <c r="L1361" s="496"/>
      <c r="M1361" s="496"/>
      <c r="N1361" s="496"/>
      <c r="O1361" s="496"/>
      <c r="P1361" s="496"/>
      <c r="Q1361" s="496"/>
    </row>
    <row r="1362" spans="6:17">
      <c r="F1362" s="496"/>
      <c r="G1362" s="496"/>
      <c r="H1362" s="496"/>
      <c r="I1362" s="496"/>
      <c r="J1362" s="496"/>
      <c r="K1362" s="496"/>
      <c r="L1362" s="496"/>
      <c r="M1362" s="496"/>
      <c r="N1362" s="496"/>
      <c r="O1362" s="496"/>
      <c r="P1362" s="496"/>
      <c r="Q1362" s="496"/>
    </row>
    <row r="1363" spans="6:17">
      <c r="F1363" s="496"/>
      <c r="G1363" s="496"/>
      <c r="H1363" s="496"/>
      <c r="I1363" s="496"/>
      <c r="J1363" s="496"/>
      <c r="K1363" s="496"/>
      <c r="L1363" s="496"/>
      <c r="M1363" s="496"/>
      <c r="N1363" s="496"/>
      <c r="O1363" s="496"/>
      <c r="P1363" s="496"/>
      <c r="Q1363" s="496"/>
    </row>
    <row r="1364" spans="6:17">
      <c r="F1364" s="496"/>
      <c r="G1364" s="496"/>
      <c r="H1364" s="496"/>
      <c r="I1364" s="496"/>
      <c r="J1364" s="496"/>
      <c r="K1364" s="496"/>
      <c r="L1364" s="496"/>
      <c r="M1364" s="496"/>
      <c r="N1364" s="496"/>
      <c r="O1364" s="496"/>
      <c r="P1364" s="496"/>
      <c r="Q1364" s="496"/>
    </row>
    <row r="1365" spans="6:17">
      <c r="F1365" s="496"/>
      <c r="G1365" s="496"/>
      <c r="H1365" s="496"/>
      <c r="I1365" s="496"/>
      <c r="J1365" s="496"/>
      <c r="K1365" s="496"/>
      <c r="L1365" s="496"/>
      <c r="M1365" s="496"/>
      <c r="N1365" s="496"/>
      <c r="O1365" s="496"/>
      <c r="P1365" s="496"/>
      <c r="Q1365" s="496"/>
    </row>
    <row r="1366" spans="6:17">
      <c r="F1366" s="496"/>
      <c r="G1366" s="496"/>
      <c r="H1366" s="496"/>
      <c r="I1366" s="496"/>
      <c r="J1366" s="496"/>
      <c r="K1366" s="496"/>
      <c r="L1366" s="496"/>
      <c r="M1366" s="496"/>
      <c r="N1366" s="496"/>
      <c r="O1366" s="496"/>
      <c r="P1366" s="496"/>
      <c r="Q1366" s="496"/>
    </row>
    <row r="1367" spans="6:17">
      <c r="F1367" s="496"/>
      <c r="G1367" s="496"/>
      <c r="H1367" s="496"/>
      <c r="I1367" s="496"/>
      <c r="J1367" s="496"/>
      <c r="K1367" s="496"/>
      <c r="L1367" s="496"/>
      <c r="M1367" s="496"/>
      <c r="N1367" s="496"/>
      <c r="O1367" s="496"/>
      <c r="P1367" s="496"/>
      <c r="Q1367" s="496"/>
    </row>
    <row r="1368" spans="6:17">
      <c r="F1368" s="496"/>
      <c r="G1368" s="496"/>
      <c r="H1368" s="496"/>
      <c r="I1368" s="496"/>
      <c r="J1368" s="496"/>
      <c r="K1368" s="496"/>
      <c r="L1368" s="496"/>
      <c r="M1368" s="496"/>
      <c r="N1368" s="496"/>
      <c r="O1368" s="496"/>
      <c r="P1368" s="496"/>
      <c r="Q1368" s="496"/>
    </row>
    <row r="1369" spans="6:17">
      <c r="F1369" s="496"/>
      <c r="G1369" s="496"/>
      <c r="H1369" s="496"/>
      <c r="I1369" s="496"/>
      <c r="J1369" s="496"/>
      <c r="K1369" s="496"/>
      <c r="L1369" s="496"/>
      <c r="M1369" s="496"/>
      <c r="N1369" s="496"/>
      <c r="O1369" s="496"/>
      <c r="P1369" s="496"/>
      <c r="Q1369" s="496"/>
    </row>
    <row r="1370" spans="6:17">
      <c r="F1370" s="496"/>
      <c r="G1370" s="496"/>
      <c r="H1370" s="496"/>
      <c r="I1370" s="496"/>
      <c r="J1370" s="496"/>
      <c r="K1370" s="496"/>
      <c r="L1370" s="496"/>
      <c r="M1370" s="496"/>
      <c r="N1370" s="496"/>
      <c r="O1370" s="496"/>
      <c r="P1370" s="496"/>
      <c r="Q1370" s="496"/>
    </row>
    <row r="1371" spans="6:17">
      <c r="F1371" s="496"/>
      <c r="G1371" s="496"/>
      <c r="H1371" s="496"/>
      <c r="I1371" s="496"/>
      <c r="J1371" s="496"/>
      <c r="K1371" s="496"/>
      <c r="L1371" s="496"/>
      <c r="M1371" s="496"/>
      <c r="N1371" s="496"/>
      <c r="O1371" s="496"/>
      <c r="P1371" s="496"/>
      <c r="Q1371" s="496"/>
    </row>
    <row r="1372" spans="6:17">
      <c r="F1372" s="496"/>
      <c r="G1372" s="496"/>
      <c r="H1372" s="496"/>
      <c r="I1372" s="496"/>
      <c r="J1372" s="496"/>
      <c r="K1372" s="496"/>
      <c r="L1372" s="496"/>
      <c r="M1372" s="496"/>
      <c r="N1372" s="496"/>
      <c r="O1372" s="496"/>
      <c r="P1372" s="496"/>
      <c r="Q1372" s="496"/>
    </row>
    <row r="1373" spans="6:17">
      <c r="F1373" s="496"/>
      <c r="G1373" s="496"/>
      <c r="H1373" s="496"/>
      <c r="I1373" s="496"/>
      <c r="J1373" s="496"/>
      <c r="K1373" s="496"/>
      <c r="L1373" s="496"/>
      <c r="M1373" s="496"/>
      <c r="N1373" s="496"/>
      <c r="O1373" s="496"/>
      <c r="P1373" s="496"/>
      <c r="Q1373" s="496"/>
    </row>
    <row r="1374" spans="6:17">
      <c r="F1374" s="496"/>
      <c r="G1374" s="496"/>
      <c r="H1374" s="496"/>
      <c r="I1374" s="496"/>
      <c r="J1374" s="496"/>
      <c r="K1374" s="496"/>
      <c r="L1374" s="496"/>
      <c r="M1374" s="496"/>
      <c r="N1374" s="496"/>
      <c r="O1374" s="496"/>
      <c r="P1374" s="496"/>
      <c r="Q1374" s="496"/>
    </row>
    <row r="1375" spans="6:17">
      <c r="F1375" s="496"/>
      <c r="G1375" s="496"/>
      <c r="H1375" s="496"/>
      <c r="I1375" s="496"/>
      <c r="J1375" s="496"/>
      <c r="K1375" s="496"/>
      <c r="L1375" s="496"/>
      <c r="M1375" s="496"/>
      <c r="N1375" s="496"/>
      <c r="O1375" s="496"/>
      <c r="P1375" s="496"/>
      <c r="Q1375" s="496"/>
    </row>
    <row r="1376" spans="6:17">
      <c r="F1376" s="496"/>
      <c r="G1376" s="496"/>
      <c r="H1376" s="496"/>
      <c r="I1376" s="496"/>
      <c r="J1376" s="496"/>
      <c r="K1376" s="496"/>
      <c r="L1376" s="496"/>
      <c r="M1376" s="496"/>
      <c r="N1376" s="496"/>
      <c r="O1376" s="496"/>
      <c r="P1376" s="496"/>
      <c r="Q1376" s="496"/>
    </row>
    <row r="1377" spans="6:17">
      <c r="F1377" s="496"/>
      <c r="G1377" s="496"/>
      <c r="H1377" s="496"/>
      <c r="I1377" s="496"/>
      <c r="J1377" s="496"/>
      <c r="K1377" s="496"/>
      <c r="L1377" s="496"/>
      <c r="M1377" s="496"/>
      <c r="N1377" s="496"/>
      <c r="O1377" s="496"/>
      <c r="P1377" s="496"/>
      <c r="Q1377" s="496"/>
    </row>
    <row r="1378" spans="6:17">
      <c r="F1378" s="496"/>
      <c r="G1378" s="496"/>
      <c r="H1378" s="496"/>
      <c r="I1378" s="496"/>
      <c r="J1378" s="496"/>
      <c r="K1378" s="496"/>
      <c r="L1378" s="496"/>
      <c r="M1378" s="496"/>
      <c r="N1378" s="496"/>
      <c r="O1378" s="496"/>
      <c r="P1378" s="496"/>
      <c r="Q1378" s="496"/>
    </row>
    <row r="1379" spans="6:17">
      <c r="F1379" s="496"/>
      <c r="G1379" s="496"/>
      <c r="H1379" s="496"/>
      <c r="I1379" s="496"/>
      <c r="J1379" s="496"/>
      <c r="K1379" s="496"/>
      <c r="L1379" s="496"/>
      <c r="M1379" s="496"/>
      <c r="N1379" s="496"/>
      <c r="O1379" s="496"/>
      <c r="P1379" s="496"/>
      <c r="Q1379" s="496"/>
    </row>
    <row r="1380" spans="6:17">
      <c r="F1380" s="496"/>
      <c r="G1380" s="496"/>
      <c r="H1380" s="496"/>
      <c r="I1380" s="496"/>
      <c r="J1380" s="496"/>
      <c r="K1380" s="496"/>
      <c r="L1380" s="496"/>
      <c r="M1380" s="496"/>
      <c r="N1380" s="496"/>
      <c r="O1380" s="496"/>
      <c r="P1380" s="496"/>
      <c r="Q1380" s="496"/>
    </row>
    <row r="1381" spans="6:17">
      <c r="F1381" s="496"/>
      <c r="G1381" s="496"/>
      <c r="H1381" s="496"/>
      <c r="I1381" s="496"/>
      <c r="J1381" s="496"/>
      <c r="K1381" s="496"/>
      <c r="L1381" s="496"/>
      <c r="M1381" s="496"/>
      <c r="N1381" s="496"/>
      <c r="O1381" s="496"/>
      <c r="P1381" s="496"/>
      <c r="Q1381" s="496"/>
    </row>
    <row r="1382" spans="6:17">
      <c r="F1382" s="496"/>
      <c r="G1382" s="496"/>
      <c r="H1382" s="496"/>
      <c r="I1382" s="496"/>
      <c r="J1382" s="496"/>
      <c r="K1382" s="496"/>
      <c r="L1382" s="496"/>
      <c r="M1382" s="496"/>
      <c r="N1382" s="496"/>
      <c r="O1382" s="496"/>
      <c r="P1382" s="496"/>
      <c r="Q1382" s="496"/>
    </row>
    <row r="1383" spans="6:17">
      <c r="F1383" s="496"/>
      <c r="G1383" s="496"/>
      <c r="H1383" s="496"/>
      <c r="I1383" s="496"/>
      <c r="J1383" s="496"/>
      <c r="K1383" s="496"/>
      <c r="L1383" s="496"/>
      <c r="M1383" s="496"/>
      <c r="N1383" s="496"/>
      <c r="O1383" s="496"/>
      <c r="P1383" s="496"/>
      <c r="Q1383" s="496"/>
    </row>
    <row r="1384" spans="6:17">
      <c r="F1384" s="496"/>
      <c r="G1384" s="496"/>
      <c r="H1384" s="496"/>
      <c r="I1384" s="496"/>
      <c r="J1384" s="496"/>
      <c r="K1384" s="496"/>
      <c r="L1384" s="496"/>
      <c r="M1384" s="496"/>
      <c r="N1384" s="496"/>
      <c r="O1384" s="496"/>
      <c r="P1384" s="496"/>
      <c r="Q1384" s="496"/>
    </row>
    <row r="1385" spans="6:17">
      <c r="F1385" s="496"/>
      <c r="G1385" s="496"/>
      <c r="H1385" s="496"/>
      <c r="I1385" s="496"/>
      <c r="J1385" s="496"/>
      <c r="K1385" s="496"/>
      <c r="L1385" s="496"/>
      <c r="M1385" s="496"/>
      <c r="N1385" s="496"/>
      <c r="O1385" s="496"/>
      <c r="P1385" s="496"/>
      <c r="Q1385" s="496"/>
    </row>
    <row r="1386" spans="6:17">
      <c r="F1386" s="496"/>
      <c r="G1386" s="496"/>
      <c r="H1386" s="496"/>
      <c r="I1386" s="496"/>
      <c r="J1386" s="496"/>
      <c r="K1386" s="496"/>
      <c r="L1386" s="496"/>
      <c r="M1386" s="496"/>
      <c r="N1386" s="496"/>
      <c r="O1386" s="496"/>
      <c r="P1386" s="496"/>
      <c r="Q1386" s="496"/>
    </row>
    <row r="1387" spans="6:17">
      <c r="F1387" s="496"/>
      <c r="G1387" s="496"/>
      <c r="H1387" s="496"/>
      <c r="I1387" s="496"/>
      <c r="J1387" s="496"/>
      <c r="K1387" s="496"/>
      <c r="L1387" s="496"/>
      <c r="M1387" s="496"/>
      <c r="N1387" s="496"/>
      <c r="O1387" s="496"/>
      <c r="P1387" s="496"/>
      <c r="Q1387" s="496"/>
    </row>
    <row r="1388" spans="6:17">
      <c r="F1388" s="496"/>
      <c r="G1388" s="496"/>
      <c r="H1388" s="496"/>
      <c r="I1388" s="496"/>
      <c r="J1388" s="496"/>
      <c r="K1388" s="496"/>
      <c r="L1388" s="496"/>
      <c r="M1388" s="496"/>
      <c r="N1388" s="496"/>
      <c r="O1388" s="496"/>
      <c r="P1388" s="496"/>
      <c r="Q1388" s="496"/>
    </row>
    <row r="1389" spans="6:17">
      <c r="F1389" s="496"/>
      <c r="G1389" s="496"/>
      <c r="H1389" s="496"/>
      <c r="I1389" s="496"/>
      <c r="J1389" s="496"/>
      <c r="K1389" s="496"/>
      <c r="L1389" s="496"/>
      <c r="M1389" s="496"/>
      <c r="N1389" s="496"/>
      <c r="O1389" s="496"/>
      <c r="P1389" s="496"/>
      <c r="Q1389" s="496"/>
    </row>
    <row r="1390" spans="6:17">
      <c r="F1390" s="496"/>
      <c r="G1390" s="496"/>
      <c r="H1390" s="496"/>
      <c r="I1390" s="496"/>
      <c r="J1390" s="496"/>
      <c r="K1390" s="496"/>
      <c r="L1390" s="496"/>
      <c r="M1390" s="496"/>
      <c r="N1390" s="496"/>
      <c r="O1390" s="496"/>
      <c r="P1390" s="496"/>
      <c r="Q1390" s="496"/>
    </row>
    <row r="1391" spans="6:17">
      <c r="F1391" s="496"/>
      <c r="G1391" s="496"/>
      <c r="H1391" s="496"/>
      <c r="I1391" s="496"/>
      <c r="J1391" s="496"/>
      <c r="K1391" s="496"/>
      <c r="L1391" s="496"/>
      <c r="M1391" s="496"/>
      <c r="N1391" s="496"/>
      <c r="O1391" s="496"/>
      <c r="P1391" s="496"/>
      <c r="Q1391" s="496"/>
    </row>
    <row r="1392" spans="6:17">
      <c r="F1392" s="496"/>
      <c r="G1392" s="496"/>
      <c r="H1392" s="496"/>
      <c r="I1392" s="496"/>
      <c r="J1392" s="496"/>
      <c r="K1392" s="496"/>
      <c r="L1392" s="496"/>
      <c r="M1392" s="496"/>
      <c r="N1392" s="496"/>
      <c r="O1392" s="496"/>
      <c r="P1392" s="496"/>
      <c r="Q1392" s="496"/>
    </row>
    <row r="1393" spans="6:17">
      <c r="F1393" s="496"/>
      <c r="G1393" s="496"/>
      <c r="H1393" s="496"/>
      <c r="I1393" s="496"/>
      <c r="J1393" s="496"/>
      <c r="K1393" s="496"/>
      <c r="L1393" s="496"/>
      <c r="M1393" s="496"/>
      <c r="N1393" s="496"/>
      <c r="O1393" s="496"/>
      <c r="P1393" s="496"/>
      <c r="Q1393" s="496"/>
    </row>
    <row r="1394" spans="6:17">
      <c r="F1394" s="496"/>
      <c r="G1394" s="496"/>
      <c r="H1394" s="496"/>
      <c r="I1394" s="496"/>
      <c r="J1394" s="496"/>
      <c r="K1394" s="496"/>
      <c r="L1394" s="496"/>
      <c r="M1394" s="496"/>
      <c r="N1394" s="496"/>
      <c r="O1394" s="496"/>
      <c r="P1394" s="496"/>
      <c r="Q1394" s="496"/>
    </row>
    <row r="1395" spans="6:17">
      <c r="F1395" s="496"/>
      <c r="G1395" s="496"/>
      <c r="H1395" s="496"/>
      <c r="I1395" s="496"/>
      <c r="J1395" s="496"/>
      <c r="K1395" s="496"/>
      <c r="L1395" s="496"/>
      <c r="M1395" s="496"/>
      <c r="N1395" s="496"/>
      <c r="O1395" s="496"/>
      <c r="P1395" s="496"/>
      <c r="Q1395" s="496"/>
    </row>
    <row r="1396" spans="6:17">
      <c r="F1396" s="496"/>
      <c r="G1396" s="496"/>
      <c r="H1396" s="496"/>
      <c r="I1396" s="496"/>
      <c r="J1396" s="496"/>
      <c r="K1396" s="496"/>
      <c r="L1396" s="496"/>
      <c r="M1396" s="496"/>
      <c r="N1396" s="496"/>
      <c r="O1396" s="496"/>
      <c r="P1396" s="496"/>
      <c r="Q1396" s="496"/>
    </row>
    <row r="1397" spans="6:17">
      <c r="F1397" s="496"/>
      <c r="G1397" s="496"/>
      <c r="H1397" s="496"/>
      <c r="I1397" s="496"/>
      <c r="J1397" s="496"/>
      <c r="K1397" s="496"/>
      <c r="L1397" s="496"/>
      <c r="M1397" s="496"/>
      <c r="N1397" s="496"/>
      <c r="O1397" s="496"/>
      <c r="P1397" s="496"/>
      <c r="Q1397" s="496"/>
    </row>
    <row r="1398" spans="6:17">
      <c r="F1398" s="496"/>
      <c r="G1398" s="496"/>
      <c r="H1398" s="496"/>
      <c r="I1398" s="496"/>
      <c r="J1398" s="496"/>
      <c r="K1398" s="496"/>
      <c r="L1398" s="496"/>
      <c r="M1398" s="496"/>
      <c r="N1398" s="496"/>
      <c r="O1398" s="496"/>
      <c r="P1398" s="496"/>
      <c r="Q1398" s="496"/>
    </row>
    <row r="1399" spans="6:17">
      <c r="F1399" s="496"/>
      <c r="G1399" s="496"/>
      <c r="H1399" s="496"/>
      <c r="I1399" s="496"/>
      <c r="J1399" s="496"/>
      <c r="K1399" s="496"/>
      <c r="L1399" s="496"/>
      <c r="M1399" s="496"/>
      <c r="N1399" s="496"/>
      <c r="O1399" s="496"/>
      <c r="P1399" s="496"/>
      <c r="Q1399" s="496"/>
    </row>
    <row r="1400" spans="6:17">
      <c r="F1400" s="496"/>
      <c r="G1400" s="496"/>
      <c r="H1400" s="496"/>
      <c r="I1400" s="496"/>
      <c r="J1400" s="496"/>
      <c r="K1400" s="496"/>
      <c r="L1400" s="496"/>
      <c r="M1400" s="496"/>
      <c r="N1400" s="496"/>
      <c r="O1400" s="496"/>
      <c r="P1400" s="496"/>
      <c r="Q1400" s="496"/>
    </row>
    <row r="1401" spans="6:17">
      <c r="F1401" s="496"/>
      <c r="G1401" s="496"/>
      <c r="H1401" s="496"/>
      <c r="I1401" s="496"/>
      <c r="J1401" s="496"/>
      <c r="K1401" s="496"/>
      <c r="L1401" s="496"/>
      <c r="M1401" s="496"/>
      <c r="N1401" s="496"/>
      <c r="O1401" s="496"/>
      <c r="P1401" s="496"/>
      <c r="Q1401" s="496"/>
    </row>
    <row r="1402" spans="6:17">
      <c r="F1402" s="496"/>
      <c r="G1402" s="496"/>
      <c r="H1402" s="496"/>
      <c r="I1402" s="496"/>
      <c r="J1402" s="496"/>
      <c r="K1402" s="496"/>
      <c r="L1402" s="496"/>
      <c r="M1402" s="496"/>
      <c r="N1402" s="496"/>
      <c r="O1402" s="496"/>
      <c r="P1402" s="496"/>
      <c r="Q1402" s="496"/>
    </row>
    <row r="1403" spans="6:17">
      <c r="F1403" s="496"/>
      <c r="G1403" s="496"/>
      <c r="H1403" s="496"/>
      <c r="I1403" s="496"/>
      <c r="J1403" s="496"/>
      <c r="K1403" s="496"/>
      <c r="L1403" s="496"/>
      <c r="M1403" s="496"/>
      <c r="N1403" s="496"/>
      <c r="O1403" s="496"/>
      <c r="P1403" s="496"/>
      <c r="Q1403" s="496"/>
    </row>
    <row r="1404" spans="6:17">
      <c r="F1404" s="496"/>
      <c r="G1404" s="496"/>
      <c r="H1404" s="496"/>
      <c r="I1404" s="496"/>
      <c r="J1404" s="496"/>
      <c r="K1404" s="496"/>
      <c r="L1404" s="496"/>
      <c r="M1404" s="496"/>
      <c r="N1404" s="496"/>
      <c r="O1404" s="496"/>
      <c r="P1404" s="496"/>
      <c r="Q1404" s="496"/>
    </row>
    <row r="1405" spans="6:17">
      <c r="F1405" s="496"/>
      <c r="G1405" s="496"/>
      <c r="H1405" s="496"/>
      <c r="I1405" s="496"/>
      <c r="J1405" s="496"/>
      <c r="K1405" s="496"/>
      <c r="L1405" s="496"/>
      <c r="M1405" s="496"/>
      <c r="N1405" s="496"/>
      <c r="O1405" s="496"/>
      <c r="P1405" s="496"/>
      <c r="Q1405" s="496"/>
    </row>
    <row r="1406" spans="6:17">
      <c r="F1406" s="496"/>
      <c r="G1406" s="496"/>
      <c r="H1406" s="496"/>
      <c r="I1406" s="496"/>
      <c r="J1406" s="496"/>
      <c r="K1406" s="496"/>
      <c r="L1406" s="496"/>
      <c r="M1406" s="496"/>
      <c r="N1406" s="496"/>
      <c r="O1406" s="496"/>
      <c r="P1406" s="496"/>
      <c r="Q1406" s="496"/>
    </row>
    <row r="1407" spans="6:17">
      <c r="F1407" s="496"/>
      <c r="G1407" s="496"/>
      <c r="H1407" s="496"/>
      <c r="I1407" s="496"/>
      <c r="J1407" s="496"/>
      <c r="K1407" s="496"/>
      <c r="L1407" s="496"/>
      <c r="M1407" s="496"/>
      <c r="N1407" s="496"/>
      <c r="O1407" s="496"/>
      <c r="P1407" s="496"/>
      <c r="Q1407" s="496"/>
    </row>
    <row r="1408" spans="6:17">
      <c r="F1408" s="496"/>
      <c r="G1408" s="496"/>
      <c r="H1408" s="496"/>
      <c r="I1408" s="496"/>
      <c r="J1408" s="496"/>
      <c r="K1408" s="496"/>
      <c r="L1408" s="496"/>
      <c r="M1408" s="496"/>
      <c r="N1408" s="496"/>
      <c r="O1408" s="496"/>
      <c r="P1408" s="496"/>
      <c r="Q1408" s="496"/>
    </row>
    <row r="1409" spans="6:17">
      <c r="F1409" s="496"/>
      <c r="G1409" s="496"/>
      <c r="H1409" s="496"/>
      <c r="I1409" s="496"/>
      <c r="J1409" s="496"/>
      <c r="K1409" s="496"/>
      <c r="L1409" s="496"/>
      <c r="M1409" s="496"/>
      <c r="N1409" s="496"/>
      <c r="O1409" s="496"/>
      <c r="P1409" s="496"/>
      <c r="Q1409" s="496"/>
    </row>
    <row r="1410" spans="6:17">
      <c r="F1410" s="496"/>
      <c r="G1410" s="496"/>
      <c r="H1410" s="496"/>
      <c r="I1410" s="496"/>
      <c r="J1410" s="496"/>
      <c r="K1410" s="496"/>
      <c r="L1410" s="496"/>
      <c r="M1410" s="496"/>
      <c r="N1410" s="496"/>
      <c r="O1410" s="496"/>
      <c r="P1410" s="496"/>
      <c r="Q1410" s="496"/>
    </row>
    <row r="1411" spans="6:17">
      <c r="F1411" s="496"/>
      <c r="G1411" s="496"/>
      <c r="H1411" s="496"/>
      <c r="I1411" s="496"/>
      <c r="J1411" s="496"/>
      <c r="K1411" s="496"/>
      <c r="L1411" s="496"/>
      <c r="M1411" s="496"/>
      <c r="N1411" s="496"/>
      <c r="O1411" s="496"/>
      <c r="P1411" s="496"/>
      <c r="Q1411" s="496"/>
    </row>
    <row r="1412" spans="6:17">
      <c r="F1412" s="496"/>
      <c r="G1412" s="496"/>
      <c r="H1412" s="496"/>
      <c r="I1412" s="496"/>
      <c r="J1412" s="496"/>
      <c r="K1412" s="496"/>
      <c r="L1412" s="496"/>
      <c r="M1412" s="496"/>
      <c r="N1412" s="496"/>
      <c r="O1412" s="496"/>
      <c r="P1412" s="496"/>
      <c r="Q1412" s="496"/>
    </row>
    <row r="1413" spans="6:17">
      <c r="F1413" s="496"/>
      <c r="G1413" s="496"/>
      <c r="H1413" s="496"/>
      <c r="I1413" s="496"/>
      <c r="J1413" s="496"/>
      <c r="K1413" s="496"/>
      <c r="L1413" s="496"/>
      <c r="M1413" s="496"/>
      <c r="N1413" s="496"/>
      <c r="O1413" s="496"/>
      <c r="P1413" s="496"/>
      <c r="Q1413" s="496"/>
    </row>
    <row r="1414" spans="6:17">
      <c r="F1414" s="496"/>
      <c r="G1414" s="496"/>
      <c r="H1414" s="496"/>
      <c r="I1414" s="496"/>
      <c r="J1414" s="496"/>
      <c r="K1414" s="496"/>
      <c r="L1414" s="496"/>
      <c r="M1414" s="496"/>
      <c r="N1414" s="496"/>
      <c r="O1414" s="496"/>
      <c r="P1414" s="496"/>
      <c r="Q1414" s="496"/>
    </row>
    <row r="1415" spans="6:17">
      <c r="F1415" s="496"/>
      <c r="G1415" s="496"/>
      <c r="H1415" s="496"/>
      <c r="I1415" s="496"/>
      <c r="J1415" s="496"/>
      <c r="K1415" s="496"/>
      <c r="L1415" s="496"/>
      <c r="M1415" s="496"/>
      <c r="N1415" s="496"/>
      <c r="O1415" s="496"/>
      <c r="P1415" s="496"/>
      <c r="Q1415" s="496"/>
    </row>
    <row r="1416" spans="6:17">
      <c r="F1416" s="496"/>
      <c r="G1416" s="496"/>
      <c r="H1416" s="496"/>
      <c r="I1416" s="496"/>
      <c r="J1416" s="496"/>
      <c r="K1416" s="496"/>
      <c r="L1416" s="496"/>
      <c r="M1416" s="496"/>
      <c r="N1416" s="496"/>
      <c r="O1416" s="496"/>
      <c r="P1416" s="496"/>
      <c r="Q1416" s="496"/>
    </row>
    <row r="1417" spans="6:17">
      <c r="F1417" s="496"/>
      <c r="G1417" s="496"/>
      <c r="H1417" s="496"/>
      <c r="I1417" s="496"/>
      <c r="J1417" s="496"/>
      <c r="K1417" s="496"/>
      <c r="L1417" s="496"/>
      <c r="M1417" s="496"/>
      <c r="N1417" s="496"/>
      <c r="O1417" s="496"/>
      <c r="P1417" s="496"/>
      <c r="Q1417" s="496"/>
    </row>
    <row r="1418" spans="6:17">
      <c r="F1418" s="496"/>
      <c r="G1418" s="496"/>
      <c r="H1418" s="496"/>
      <c r="I1418" s="496"/>
      <c r="J1418" s="496"/>
      <c r="K1418" s="496"/>
      <c r="L1418" s="496"/>
      <c r="M1418" s="496"/>
      <c r="N1418" s="496"/>
      <c r="O1418" s="496"/>
      <c r="P1418" s="496"/>
      <c r="Q1418" s="496"/>
    </row>
    <row r="1419" spans="6:17">
      <c r="F1419" s="496"/>
      <c r="G1419" s="496"/>
      <c r="H1419" s="496"/>
      <c r="I1419" s="496"/>
      <c r="J1419" s="496"/>
      <c r="K1419" s="496"/>
      <c r="L1419" s="496"/>
      <c r="M1419" s="496"/>
      <c r="N1419" s="496"/>
      <c r="O1419" s="496"/>
      <c r="P1419" s="496"/>
      <c r="Q1419" s="496"/>
    </row>
    <row r="1420" spans="6:17">
      <c r="F1420" s="496"/>
      <c r="G1420" s="496"/>
      <c r="H1420" s="496"/>
      <c r="I1420" s="496"/>
      <c r="J1420" s="496"/>
      <c r="K1420" s="496"/>
      <c r="L1420" s="496"/>
      <c r="M1420" s="496"/>
      <c r="N1420" s="496"/>
      <c r="O1420" s="496"/>
      <c r="P1420" s="496"/>
      <c r="Q1420" s="496"/>
    </row>
    <row r="1421" spans="6:17">
      <c r="F1421" s="496"/>
      <c r="G1421" s="496"/>
      <c r="H1421" s="496"/>
      <c r="I1421" s="496"/>
      <c r="J1421" s="496"/>
      <c r="K1421" s="496"/>
      <c r="L1421" s="496"/>
      <c r="M1421" s="496"/>
      <c r="N1421" s="496"/>
      <c r="O1421" s="496"/>
      <c r="P1421" s="496"/>
      <c r="Q1421" s="496"/>
    </row>
    <row r="1422" spans="6:17">
      <c r="F1422" s="496"/>
      <c r="G1422" s="496"/>
      <c r="H1422" s="496"/>
      <c r="I1422" s="496"/>
      <c r="J1422" s="496"/>
      <c r="K1422" s="496"/>
      <c r="L1422" s="496"/>
      <c r="M1422" s="496"/>
      <c r="N1422" s="496"/>
      <c r="O1422" s="496"/>
      <c r="P1422" s="496"/>
      <c r="Q1422" s="496"/>
    </row>
    <row r="1423" spans="6:17">
      <c r="F1423" s="496"/>
      <c r="G1423" s="496"/>
      <c r="H1423" s="496"/>
      <c r="I1423" s="496"/>
      <c r="J1423" s="496"/>
      <c r="K1423" s="496"/>
      <c r="L1423" s="496"/>
      <c r="M1423" s="496"/>
      <c r="N1423" s="496"/>
      <c r="O1423" s="496"/>
      <c r="P1423" s="496"/>
      <c r="Q1423" s="496"/>
    </row>
    <row r="1424" spans="6:17">
      <c r="F1424" s="496"/>
      <c r="G1424" s="496"/>
      <c r="H1424" s="496"/>
      <c r="I1424" s="496"/>
      <c r="J1424" s="496"/>
      <c r="K1424" s="496"/>
      <c r="L1424" s="496"/>
      <c r="M1424" s="496"/>
      <c r="N1424" s="496"/>
      <c r="O1424" s="496"/>
      <c r="P1424" s="496"/>
      <c r="Q1424" s="496"/>
    </row>
    <row r="1425" spans="6:17">
      <c r="F1425" s="496"/>
      <c r="G1425" s="496"/>
      <c r="H1425" s="496"/>
      <c r="I1425" s="496"/>
      <c r="J1425" s="496"/>
      <c r="K1425" s="496"/>
      <c r="L1425" s="496"/>
      <c r="M1425" s="496"/>
      <c r="N1425" s="496"/>
      <c r="O1425" s="496"/>
      <c r="P1425" s="496"/>
      <c r="Q1425" s="496"/>
    </row>
    <row r="1426" spans="6:17">
      <c r="F1426" s="496"/>
      <c r="G1426" s="496"/>
      <c r="H1426" s="496"/>
      <c r="I1426" s="496"/>
      <c r="J1426" s="496"/>
      <c r="K1426" s="496"/>
      <c r="L1426" s="496"/>
      <c r="M1426" s="496"/>
      <c r="N1426" s="496"/>
      <c r="O1426" s="496"/>
      <c r="P1426" s="496"/>
      <c r="Q1426" s="496"/>
    </row>
    <row r="1427" spans="6:17">
      <c r="F1427" s="496"/>
      <c r="G1427" s="496"/>
      <c r="H1427" s="496"/>
      <c r="I1427" s="496"/>
      <c r="J1427" s="496"/>
      <c r="K1427" s="496"/>
      <c r="L1427" s="496"/>
      <c r="M1427" s="496"/>
      <c r="N1427" s="496"/>
      <c r="O1427" s="496"/>
      <c r="P1427" s="496"/>
      <c r="Q1427" s="496"/>
    </row>
    <row r="1428" spans="6:17">
      <c r="F1428" s="496"/>
      <c r="G1428" s="496"/>
      <c r="H1428" s="496"/>
      <c r="I1428" s="496"/>
      <c r="J1428" s="496"/>
      <c r="K1428" s="496"/>
      <c r="L1428" s="496"/>
      <c r="M1428" s="496"/>
      <c r="N1428" s="496"/>
      <c r="O1428" s="496"/>
      <c r="P1428" s="496"/>
      <c r="Q1428" s="496"/>
    </row>
    <row r="1429" spans="6:17">
      <c r="F1429" s="496"/>
      <c r="G1429" s="496"/>
      <c r="H1429" s="496"/>
      <c r="I1429" s="496"/>
      <c r="J1429" s="496"/>
      <c r="K1429" s="496"/>
      <c r="L1429" s="496"/>
      <c r="M1429" s="496"/>
      <c r="N1429" s="496"/>
      <c r="O1429" s="496"/>
      <c r="P1429" s="496"/>
      <c r="Q1429" s="496"/>
    </row>
    <row r="1430" spans="6:17">
      <c r="F1430" s="496"/>
      <c r="G1430" s="496"/>
      <c r="H1430" s="496"/>
      <c r="I1430" s="496"/>
      <c r="J1430" s="496"/>
      <c r="K1430" s="496"/>
      <c r="L1430" s="496"/>
      <c r="M1430" s="496"/>
      <c r="N1430" s="496"/>
      <c r="O1430" s="496"/>
      <c r="P1430" s="496"/>
      <c r="Q1430" s="496"/>
    </row>
    <row r="1431" spans="6:17">
      <c r="F1431" s="496"/>
      <c r="G1431" s="496"/>
      <c r="H1431" s="496"/>
      <c r="I1431" s="496"/>
      <c r="J1431" s="496"/>
      <c r="K1431" s="496"/>
      <c r="L1431" s="496"/>
      <c r="M1431" s="496"/>
      <c r="N1431" s="496"/>
      <c r="O1431" s="496"/>
      <c r="P1431" s="496"/>
      <c r="Q1431" s="496"/>
    </row>
    <row r="1432" spans="6:17">
      <c r="F1432" s="496"/>
      <c r="G1432" s="496"/>
      <c r="H1432" s="496"/>
      <c r="I1432" s="496"/>
      <c r="J1432" s="496"/>
      <c r="K1432" s="496"/>
      <c r="L1432" s="496"/>
      <c r="M1432" s="496"/>
      <c r="N1432" s="496"/>
      <c r="O1432" s="496"/>
      <c r="P1432" s="496"/>
      <c r="Q1432" s="496"/>
    </row>
    <row r="1433" spans="6:17">
      <c r="F1433" s="496"/>
      <c r="G1433" s="496"/>
      <c r="H1433" s="496"/>
      <c r="I1433" s="496"/>
      <c r="J1433" s="496"/>
      <c r="K1433" s="496"/>
      <c r="L1433" s="496"/>
      <c r="M1433" s="496"/>
      <c r="N1433" s="496"/>
      <c r="O1433" s="496"/>
      <c r="P1433" s="496"/>
      <c r="Q1433" s="496"/>
    </row>
    <row r="1434" spans="6:17">
      <c r="F1434" s="496"/>
      <c r="G1434" s="496"/>
      <c r="H1434" s="496"/>
      <c r="I1434" s="496"/>
      <c r="J1434" s="496"/>
      <c r="K1434" s="496"/>
      <c r="L1434" s="496"/>
      <c r="M1434" s="496"/>
      <c r="N1434" s="496"/>
      <c r="O1434" s="496"/>
      <c r="P1434" s="496"/>
      <c r="Q1434" s="496"/>
    </row>
    <row r="1435" spans="6:17">
      <c r="F1435" s="496"/>
      <c r="G1435" s="496"/>
      <c r="H1435" s="496"/>
      <c r="I1435" s="496"/>
      <c r="J1435" s="496"/>
      <c r="K1435" s="496"/>
      <c r="L1435" s="496"/>
      <c r="M1435" s="496"/>
      <c r="N1435" s="496"/>
      <c r="O1435" s="496"/>
      <c r="P1435" s="496"/>
      <c r="Q1435" s="496"/>
    </row>
    <row r="1436" spans="6:17">
      <c r="F1436" s="496"/>
      <c r="G1436" s="496"/>
      <c r="H1436" s="496"/>
      <c r="I1436" s="496"/>
      <c r="J1436" s="496"/>
      <c r="K1436" s="496"/>
      <c r="L1436" s="496"/>
      <c r="M1436" s="496"/>
      <c r="N1436" s="496"/>
      <c r="O1436" s="496"/>
      <c r="P1436" s="496"/>
      <c r="Q1436" s="496"/>
    </row>
    <row r="1437" spans="6:17">
      <c r="F1437" s="496"/>
      <c r="G1437" s="496"/>
      <c r="H1437" s="496"/>
      <c r="I1437" s="496"/>
      <c r="J1437" s="496"/>
      <c r="K1437" s="496"/>
      <c r="L1437" s="496"/>
      <c r="M1437" s="496"/>
      <c r="N1437" s="496"/>
      <c r="O1437" s="496"/>
      <c r="P1437" s="496"/>
      <c r="Q1437" s="496"/>
    </row>
    <row r="1438" spans="6:17">
      <c r="F1438" s="496"/>
      <c r="G1438" s="496"/>
      <c r="H1438" s="496"/>
      <c r="I1438" s="496"/>
      <c r="J1438" s="496"/>
      <c r="K1438" s="496"/>
      <c r="L1438" s="496"/>
      <c r="M1438" s="496"/>
      <c r="N1438" s="496"/>
      <c r="O1438" s="496"/>
      <c r="P1438" s="496"/>
      <c r="Q1438" s="496"/>
    </row>
    <row r="1439" spans="6:17">
      <c r="F1439" s="496"/>
      <c r="G1439" s="496"/>
      <c r="H1439" s="496"/>
      <c r="I1439" s="496"/>
      <c r="J1439" s="496"/>
      <c r="K1439" s="496"/>
      <c r="L1439" s="496"/>
      <c r="M1439" s="496"/>
      <c r="N1439" s="496"/>
      <c r="O1439" s="496"/>
      <c r="P1439" s="496"/>
      <c r="Q1439" s="496"/>
    </row>
    <row r="1440" spans="6:17">
      <c r="F1440" s="496"/>
      <c r="G1440" s="496"/>
      <c r="H1440" s="496"/>
      <c r="I1440" s="496"/>
      <c r="J1440" s="496"/>
      <c r="K1440" s="496"/>
      <c r="L1440" s="496"/>
      <c r="M1440" s="496"/>
      <c r="N1440" s="496"/>
      <c r="O1440" s="496"/>
      <c r="P1440" s="496"/>
      <c r="Q1440" s="496"/>
    </row>
    <row r="1441" spans="6:17">
      <c r="F1441" s="496"/>
      <c r="G1441" s="496"/>
      <c r="H1441" s="496"/>
      <c r="I1441" s="496"/>
      <c r="J1441" s="496"/>
      <c r="K1441" s="496"/>
      <c r="L1441" s="496"/>
      <c r="M1441" s="496"/>
      <c r="N1441" s="496"/>
      <c r="O1441" s="496"/>
      <c r="P1441" s="496"/>
      <c r="Q1441" s="496"/>
    </row>
    <row r="1442" spans="6:17">
      <c r="F1442" s="496"/>
      <c r="G1442" s="496"/>
      <c r="H1442" s="496"/>
      <c r="I1442" s="496"/>
      <c r="J1442" s="496"/>
      <c r="K1442" s="496"/>
      <c r="L1442" s="496"/>
      <c r="M1442" s="496"/>
      <c r="N1442" s="496"/>
      <c r="O1442" s="496"/>
      <c r="P1442" s="496"/>
      <c r="Q1442" s="496"/>
    </row>
    <row r="1443" spans="6:17">
      <c r="F1443" s="496"/>
      <c r="G1443" s="496"/>
      <c r="H1443" s="496"/>
      <c r="I1443" s="496"/>
      <c r="J1443" s="496"/>
      <c r="K1443" s="496"/>
      <c r="L1443" s="496"/>
      <c r="M1443" s="496"/>
      <c r="N1443" s="496"/>
      <c r="O1443" s="496"/>
      <c r="P1443" s="496"/>
      <c r="Q1443" s="496"/>
    </row>
    <row r="1444" spans="6:17">
      <c r="F1444" s="496"/>
      <c r="G1444" s="496"/>
      <c r="H1444" s="496"/>
      <c r="I1444" s="496"/>
      <c r="J1444" s="496"/>
      <c r="K1444" s="496"/>
      <c r="L1444" s="496"/>
      <c r="M1444" s="496"/>
      <c r="N1444" s="496"/>
      <c r="O1444" s="496"/>
      <c r="P1444" s="496"/>
      <c r="Q1444" s="496"/>
    </row>
    <row r="1445" spans="6:17">
      <c r="F1445" s="496"/>
      <c r="G1445" s="496"/>
      <c r="H1445" s="496"/>
      <c r="I1445" s="496"/>
      <c r="J1445" s="496"/>
      <c r="K1445" s="496"/>
      <c r="L1445" s="496"/>
      <c r="M1445" s="496"/>
      <c r="N1445" s="496"/>
      <c r="O1445" s="496"/>
      <c r="P1445" s="496"/>
      <c r="Q1445" s="496"/>
    </row>
    <row r="1446" spans="6:17">
      <c r="F1446" s="496"/>
      <c r="G1446" s="496"/>
      <c r="H1446" s="496"/>
      <c r="I1446" s="496"/>
      <c r="J1446" s="496"/>
      <c r="K1446" s="496"/>
      <c r="L1446" s="496"/>
      <c r="M1446" s="496"/>
      <c r="N1446" s="496"/>
      <c r="O1446" s="496"/>
      <c r="P1446" s="496"/>
      <c r="Q1446" s="496"/>
    </row>
    <row r="1447" spans="6:17">
      <c r="F1447" s="496"/>
      <c r="G1447" s="496"/>
      <c r="H1447" s="496"/>
      <c r="I1447" s="496"/>
      <c r="J1447" s="496"/>
      <c r="K1447" s="496"/>
      <c r="L1447" s="496"/>
      <c r="M1447" s="496"/>
      <c r="N1447" s="496"/>
      <c r="O1447" s="496"/>
      <c r="P1447" s="496"/>
      <c r="Q1447" s="496"/>
    </row>
    <row r="1448" spans="6:17">
      <c r="F1448" s="496"/>
      <c r="G1448" s="496"/>
      <c r="H1448" s="496"/>
      <c r="I1448" s="496"/>
      <c r="J1448" s="496"/>
      <c r="K1448" s="496"/>
      <c r="L1448" s="496"/>
      <c r="M1448" s="496"/>
      <c r="N1448" s="496"/>
      <c r="O1448" s="496"/>
      <c r="P1448" s="496"/>
      <c r="Q1448" s="496"/>
    </row>
    <row r="1449" spans="6:17">
      <c r="F1449" s="496"/>
      <c r="G1449" s="496"/>
      <c r="H1449" s="496"/>
      <c r="I1449" s="496"/>
      <c r="J1449" s="496"/>
      <c r="K1449" s="496"/>
      <c r="L1449" s="496"/>
      <c r="M1449" s="496"/>
      <c r="N1449" s="496"/>
      <c r="O1449" s="496"/>
      <c r="P1449" s="496"/>
      <c r="Q1449" s="496"/>
    </row>
    <row r="1450" spans="6:17">
      <c r="F1450" s="496"/>
      <c r="G1450" s="496"/>
      <c r="H1450" s="496"/>
      <c r="I1450" s="496"/>
      <c r="J1450" s="496"/>
      <c r="K1450" s="496"/>
      <c r="L1450" s="496"/>
      <c r="M1450" s="496"/>
      <c r="N1450" s="496"/>
      <c r="O1450" s="496"/>
      <c r="P1450" s="496"/>
      <c r="Q1450" s="496"/>
    </row>
    <row r="1451" spans="6:17">
      <c r="F1451" s="496"/>
      <c r="G1451" s="496"/>
      <c r="H1451" s="496"/>
      <c r="I1451" s="496"/>
      <c r="J1451" s="496"/>
      <c r="K1451" s="496"/>
      <c r="L1451" s="496"/>
      <c r="M1451" s="496"/>
      <c r="N1451" s="496"/>
      <c r="O1451" s="496"/>
      <c r="P1451" s="496"/>
      <c r="Q1451" s="496"/>
    </row>
    <row r="1452" spans="6:17">
      <c r="F1452" s="496"/>
      <c r="G1452" s="496"/>
      <c r="H1452" s="496"/>
      <c r="I1452" s="496"/>
      <c r="J1452" s="496"/>
      <c r="K1452" s="496"/>
      <c r="L1452" s="496"/>
      <c r="M1452" s="496"/>
      <c r="N1452" s="496"/>
      <c r="O1452" s="496"/>
      <c r="P1452" s="496"/>
      <c r="Q1452" s="496"/>
    </row>
    <row r="1453" spans="6:17">
      <c r="F1453" s="496"/>
      <c r="G1453" s="496"/>
      <c r="H1453" s="496"/>
      <c r="I1453" s="496"/>
      <c r="J1453" s="496"/>
      <c r="K1453" s="496"/>
      <c r="L1453" s="496"/>
      <c r="M1453" s="496"/>
      <c r="N1453" s="496"/>
      <c r="O1453" s="496"/>
      <c r="P1453" s="496"/>
      <c r="Q1453" s="496"/>
    </row>
    <row r="1454" spans="6:17">
      <c r="F1454" s="496"/>
      <c r="G1454" s="496"/>
      <c r="H1454" s="496"/>
      <c r="I1454" s="496"/>
      <c r="J1454" s="496"/>
      <c r="K1454" s="496"/>
      <c r="L1454" s="496"/>
      <c r="M1454" s="496"/>
      <c r="N1454" s="496"/>
      <c r="O1454" s="496"/>
      <c r="P1454" s="496"/>
      <c r="Q1454" s="496"/>
    </row>
    <row r="1455" spans="6:17">
      <c r="F1455" s="496"/>
      <c r="G1455" s="496"/>
      <c r="H1455" s="496"/>
      <c r="I1455" s="496"/>
      <c r="J1455" s="496"/>
      <c r="K1455" s="496"/>
      <c r="L1455" s="496"/>
      <c r="M1455" s="496"/>
      <c r="N1455" s="496"/>
      <c r="O1455" s="496"/>
      <c r="P1455" s="496"/>
      <c r="Q1455" s="496"/>
    </row>
    <row r="1456" spans="6:17">
      <c r="F1456" s="496"/>
      <c r="G1456" s="496"/>
      <c r="H1456" s="496"/>
      <c r="I1456" s="496"/>
      <c r="J1456" s="496"/>
      <c r="K1456" s="496"/>
      <c r="L1456" s="496"/>
      <c r="M1456" s="496"/>
      <c r="N1456" s="496"/>
      <c r="O1456" s="496"/>
      <c r="P1456" s="496"/>
      <c r="Q1456" s="496"/>
    </row>
    <row r="1457" spans="6:17">
      <c r="F1457" s="496"/>
      <c r="G1457" s="496"/>
      <c r="H1457" s="496"/>
      <c r="I1457" s="496"/>
      <c r="J1457" s="496"/>
      <c r="K1457" s="496"/>
      <c r="L1457" s="496"/>
      <c r="M1457" s="496"/>
      <c r="N1457" s="496"/>
      <c r="O1457" s="496"/>
      <c r="P1457" s="496"/>
      <c r="Q1457" s="496"/>
    </row>
    <row r="1458" spans="6:17">
      <c r="F1458" s="496"/>
      <c r="G1458" s="496"/>
      <c r="H1458" s="496"/>
      <c r="I1458" s="496"/>
      <c r="J1458" s="496"/>
      <c r="K1458" s="496"/>
      <c r="L1458" s="496"/>
      <c r="M1458" s="496"/>
      <c r="N1458" s="496"/>
      <c r="O1458" s="496"/>
      <c r="P1458" s="496"/>
      <c r="Q1458" s="496"/>
    </row>
    <row r="1459" spans="6:17">
      <c r="F1459" s="496"/>
      <c r="G1459" s="496"/>
      <c r="H1459" s="496"/>
      <c r="I1459" s="496"/>
      <c r="J1459" s="496"/>
      <c r="K1459" s="496"/>
      <c r="L1459" s="496"/>
      <c r="M1459" s="496"/>
      <c r="N1459" s="496"/>
      <c r="O1459" s="496"/>
      <c r="P1459" s="496"/>
      <c r="Q1459" s="496"/>
    </row>
    <row r="1460" spans="6:17">
      <c r="F1460" s="496"/>
      <c r="G1460" s="496"/>
      <c r="H1460" s="496"/>
      <c r="I1460" s="496"/>
      <c r="J1460" s="496"/>
      <c r="K1460" s="496"/>
      <c r="L1460" s="496"/>
      <c r="M1460" s="496"/>
      <c r="N1460" s="496"/>
      <c r="O1460" s="496"/>
      <c r="P1460" s="496"/>
      <c r="Q1460" s="496"/>
    </row>
    <row r="1461" spans="6:17">
      <c r="F1461" s="496"/>
      <c r="G1461" s="496"/>
      <c r="H1461" s="496"/>
      <c r="I1461" s="496"/>
      <c r="J1461" s="496"/>
      <c r="K1461" s="496"/>
      <c r="L1461" s="496"/>
      <c r="M1461" s="496"/>
      <c r="N1461" s="496"/>
      <c r="O1461" s="496"/>
      <c r="P1461" s="496"/>
      <c r="Q1461" s="496"/>
    </row>
    <row r="1462" spans="6:17">
      <c r="F1462" s="496"/>
      <c r="G1462" s="496"/>
      <c r="H1462" s="496"/>
      <c r="I1462" s="496"/>
      <c r="J1462" s="496"/>
      <c r="K1462" s="496"/>
      <c r="L1462" s="496"/>
      <c r="M1462" s="496"/>
      <c r="N1462" s="496"/>
      <c r="O1462" s="496"/>
      <c r="P1462" s="496"/>
      <c r="Q1462" s="496"/>
    </row>
    <row r="1463" spans="6:17">
      <c r="F1463" s="496"/>
      <c r="G1463" s="496"/>
      <c r="H1463" s="496"/>
      <c r="I1463" s="496"/>
      <c r="J1463" s="496"/>
      <c r="K1463" s="496"/>
      <c r="L1463" s="496"/>
      <c r="M1463" s="496"/>
      <c r="N1463" s="496"/>
      <c r="O1463" s="496"/>
      <c r="P1463" s="496"/>
      <c r="Q1463" s="496"/>
    </row>
    <row r="1464" spans="6:17">
      <c r="F1464" s="496"/>
      <c r="G1464" s="496"/>
      <c r="H1464" s="496"/>
      <c r="I1464" s="496"/>
      <c r="J1464" s="496"/>
      <c r="K1464" s="496"/>
      <c r="L1464" s="496"/>
      <c r="M1464" s="496"/>
      <c r="N1464" s="496"/>
      <c r="O1464" s="496"/>
      <c r="P1464" s="496"/>
      <c r="Q1464" s="496"/>
    </row>
    <row r="1465" spans="6:17">
      <c r="F1465" s="496"/>
      <c r="G1465" s="496"/>
      <c r="H1465" s="496"/>
      <c r="I1465" s="496"/>
      <c r="J1465" s="496"/>
      <c r="K1465" s="496"/>
      <c r="L1465" s="496"/>
      <c r="M1465" s="496"/>
      <c r="N1465" s="496"/>
      <c r="O1465" s="496"/>
      <c r="P1465" s="496"/>
      <c r="Q1465" s="496"/>
    </row>
    <row r="1466" spans="6:17">
      <c r="F1466" s="496"/>
      <c r="G1466" s="496"/>
      <c r="H1466" s="496"/>
      <c r="I1466" s="496"/>
      <c r="J1466" s="496"/>
      <c r="K1466" s="496"/>
      <c r="L1466" s="496"/>
      <c r="M1466" s="496"/>
      <c r="N1466" s="496"/>
      <c r="O1466" s="496"/>
      <c r="P1466" s="496"/>
      <c r="Q1466" s="496"/>
    </row>
    <row r="1467" spans="6:17">
      <c r="F1467" s="496"/>
      <c r="G1467" s="496"/>
      <c r="H1467" s="496"/>
      <c r="I1467" s="496"/>
      <c r="J1467" s="496"/>
      <c r="K1467" s="496"/>
      <c r="L1467" s="496"/>
      <c r="M1467" s="496"/>
      <c r="N1467" s="496"/>
      <c r="O1467" s="496"/>
      <c r="P1467" s="496"/>
      <c r="Q1467" s="496"/>
    </row>
    <row r="1468" spans="6:17">
      <c r="F1468" s="496"/>
      <c r="G1468" s="496"/>
      <c r="H1468" s="496"/>
      <c r="I1468" s="496"/>
      <c r="J1468" s="496"/>
      <c r="K1468" s="496"/>
      <c r="L1468" s="496"/>
      <c r="M1468" s="496"/>
      <c r="N1468" s="496"/>
      <c r="O1468" s="496"/>
      <c r="P1468" s="496"/>
      <c r="Q1468" s="496"/>
    </row>
    <row r="1469" spans="6:17">
      <c r="F1469" s="496"/>
      <c r="G1469" s="496"/>
      <c r="H1469" s="496"/>
      <c r="I1469" s="496"/>
      <c r="J1469" s="496"/>
      <c r="K1469" s="496"/>
      <c r="L1469" s="496"/>
      <c r="M1469" s="496"/>
      <c r="N1469" s="496"/>
      <c r="O1469" s="496"/>
      <c r="P1469" s="496"/>
      <c r="Q1469" s="496"/>
    </row>
    <row r="1470" spans="6:17">
      <c r="F1470" s="496"/>
      <c r="G1470" s="496"/>
      <c r="H1470" s="496"/>
      <c r="I1470" s="496"/>
      <c r="J1470" s="496"/>
      <c r="K1470" s="496"/>
      <c r="L1470" s="496"/>
      <c r="M1470" s="496"/>
      <c r="N1470" s="496"/>
      <c r="O1470" s="496"/>
      <c r="P1470" s="496"/>
      <c r="Q1470" s="496"/>
    </row>
    <row r="1471" spans="6:17">
      <c r="F1471" s="496"/>
      <c r="G1471" s="496"/>
      <c r="H1471" s="496"/>
      <c r="I1471" s="496"/>
      <c r="J1471" s="496"/>
      <c r="K1471" s="496"/>
      <c r="L1471" s="496"/>
      <c r="M1471" s="496"/>
      <c r="N1471" s="496"/>
      <c r="O1471" s="496"/>
      <c r="P1471" s="496"/>
      <c r="Q1471" s="496"/>
    </row>
    <row r="1472" spans="6:17">
      <c r="F1472" s="496"/>
      <c r="G1472" s="496"/>
      <c r="H1472" s="496"/>
      <c r="I1472" s="496"/>
      <c r="J1472" s="496"/>
      <c r="K1472" s="496"/>
      <c r="L1472" s="496"/>
      <c r="M1472" s="496"/>
      <c r="N1472" s="496"/>
      <c r="O1472" s="496"/>
      <c r="P1472" s="496"/>
      <c r="Q1472" s="496"/>
    </row>
    <row r="1473" spans="6:17">
      <c r="F1473" s="496"/>
      <c r="G1473" s="496"/>
      <c r="H1473" s="496"/>
      <c r="I1473" s="496"/>
      <c r="J1473" s="496"/>
      <c r="K1473" s="496"/>
      <c r="L1473" s="496"/>
      <c r="M1473" s="496"/>
      <c r="N1473" s="496"/>
      <c r="O1473" s="496"/>
      <c r="P1473" s="496"/>
      <c r="Q1473" s="496"/>
    </row>
    <row r="1474" spans="6:17">
      <c r="F1474" s="496"/>
      <c r="G1474" s="496"/>
      <c r="H1474" s="496"/>
      <c r="I1474" s="496"/>
      <c r="J1474" s="496"/>
      <c r="K1474" s="496"/>
      <c r="L1474" s="496"/>
      <c r="M1474" s="496"/>
      <c r="N1474" s="496"/>
      <c r="O1474" s="496"/>
      <c r="P1474" s="496"/>
      <c r="Q1474" s="496"/>
    </row>
    <row r="1475" spans="6:17">
      <c r="F1475" s="496"/>
      <c r="G1475" s="496"/>
      <c r="H1475" s="496"/>
      <c r="I1475" s="496"/>
      <c r="J1475" s="496"/>
      <c r="K1475" s="496"/>
      <c r="L1475" s="496"/>
      <c r="M1475" s="496"/>
      <c r="N1475" s="496"/>
      <c r="O1475" s="496"/>
      <c r="P1475" s="496"/>
      <c r="Q1475" s="496"/>
    </row>
    <row r="1476" spans="6:17">
      <c r="F1476" s="496"/>
      <c r="G1476" s="496"/>
      <c r="H1476" s="496"/>
      <c r="I1476" s="496"/>
      <c r="J1476" s="496"/>
      <c r="K1476" s="496"/>
      <c r="L1476" s="496"/>
      <c r="M1476" s="496"/>
      <c r="N1476" s="496"/>
      <c r="O1476" s="496"/>
      <c r="P1476" s="496"/>
      <c r="Q1476" s="496"/>
    </row>
    <row r="1477" spans="6:17">
      <c r="F1477" s="496"/>
      <c r="G1477" s="496"/>
      <c r="H1477" s="496"/>
      <c r="I1477" s="496"/>
      <c r="J1477" s="496"/>
      <c r="K1477" s="496"/>
      <c r="L1477" s="496"/>
      <c r="M1477" s="496"/>
      <c r="N1477" s="496"/>
      <c r="O1477" s="496"/>
      <c r="P1477" s="496"/>
      <c r="Q1477" s="496"/>
    </row>
    <row r="1478" spans="6:17">
      <c r="F1478" s="496"/>
      <c r="G1478" s="496"/>
      <c r="H1478" s="496"/>
      <c r="I1478" s="496"/>
      <c r="J1478" s="496"/>
      <c r="K1478" s="496"/>
      <c r="L1478" s="496"/>
      <c r="M1478" s="496"/>
      <c r="N1478" s="496"/>
      <c r="O1478" s="496"/>
      <c r="P1478" s="496"/>
      <c r="Q1478" s="496"/>
    </row>
    <row r="1479" spans="6:17">
      <c r="F1479" s="496"/>
      <c r="G1479" s="496"/>
      <c r="H1479" s="496"/>
      <c r="I1479" s="496"/>
      <c r="J1479" s="496"/>
      <c r="K1479" s="496"/>
      <c r="L1479" s="496"/>
      <c r="M1479" s="496"/>
      <c r="N1479" s="496"/>
      <c r="O1479" s="496"/>
      <c r="P1479" s="496"/>
      <c r="Q1479" s="496"/>
    </row>
    <row r="1480" spans="6:17">
      <c r="F1480" s="496"/>
      <c r="G1480" s="496"/>
      <c r="H1480" s="496"/>
      <c r="I1480" s="496"/>
      <c r="J1480" s="496"/>
      <c r="K1480" s="496"/>
      <c r="L1480" s="496"/>
      <c r="M1480" s="496"/>
      <c r="N1480" s="496"/>
      <c r="O1480" s="496"/>
      <c r="P1480" s="496"/>
      <c r="Q1480" s="496"/>
    </row>
    <row r="1481" spans="6:17">
      <c r="F1481" s="496"/>
      <c r="G1481" s="496"/>
      <c r="H1481" s="496"/>
      <c r="I1481" s="496"/>
      <c r="J1481" s="496"/>
      <c r="K1481" s="496"/>
      <c r="L1481" s="496"/>
      <c r="M1481" s="496"/>
      <c r="N1481" s="496"/>
      <c r="O1481" s="496"/>
      <c r="P1481" s="496"/>
      <c r="Q1481" s="496"/>
    </row>
    <row r="1482" spans="6:17">
      <c r="F1482" s="496"/>
      <c r="G1482" s="496"/>
      <c r="H1482" s="496"/>
      <c r="I1482" s="496"/>
      <c r="J1482" s="496"/>
      <c r="K1482" s="496"/>
      <c r="L1482" s="496"/>
      <c r="M1482" s="496"/>
      <c r="N1482" s="496"/>
      <c r="O1482" s="496"/>
      <c r="P1482" s="496"/>
      <c r="Q1482" s="496"/>
    </row>
    <row r="1483" spans="6:17">
      <c r="F1483" s="496"/>
      <c r="G1483" s="496"/>
      <c r="H1483" s="496"/>
      <c r="I1483" s="496"/>
      <c r="J1483" s="496"/>
      <c r="K1483" s="496"/>
      <c r="L1483" s="496"/>
      <c r="M1483" s="496"/>
      <c r="N1483" s="496"/>
      <c r="O1483" s="496"/>
      <c r="P1483" s="496"/>
      <c r="Q1483" s="496"/>
    </row>
    <row r="1484" spans="6:17">
      <c r="F1484" s="496"/>
      <c r="G1484" s="496"/>
      <c r="H1484" s="496"/>
      <c r="I1484" s="496"/>
      <c r="J1484" s="496"/>
      <c r="K1484" s="496"/>
      <c r="L1484" s="496"/>
      <c r="M1484" s="496"/>
      <c r="N1484" s="496"/>
      <c r="O1484" s="496"/>
      <c r="P1484" s="496"/>
      <c r="Q1484" s="496"/>
    </row>
    <row r="1485" spans="6:17">
      <c r="F1485" s="496"/>
      <c r="G1485" s="496"/>
      <c r="H1485" s="496"/>
      <c r="I1485" s="496"/>
      <c r="J1485" s="496"/>
      <c r="K1485" s="496"/>
      <c r="L1485" s="496"/>
      <c r="M1485" s="496"/>
      <c r="N1485" s="496"/>
      <c r="O1485" s="496"/>
      <c r="P1485" s="496"/>
      <c r="Q1485" s="496"/>
    </row>
    <row r="1486" spans="6:17">
      <c r="F1486" s="496"/>
      <c r="G1486" s="496"/>
      <c r="H1486" s="496"/>
      <c r="I1486" s="496"/>
      <c r="J1486" s="496"/>
      <c r="K1486" s="496"/>
      <c r="L1486" s="496"/>
      <c r="M1486" s="496"/>
      <c r="N1486" s="496"/>
      <c r="O1486" s="496"/>
      <c r="P1486" s="496"/>
      <c r="Q1486" s="496"/>
    </row>
    <row r="1487" spans="6:17">
      <c r="F1487" s="496"/>
      <c r="G1487" s="496"/>
      <c r="H1487" s="496"/>
      <c r="I1487" s="496"/>
      <c r="J1487" s="496"/>
      <c r="K1487" s="496"/>
      <c r="L1487" s="496"/>
      <c r="M1487" s="496"/>
      <c r="N1487" s="496"/>
      <c r="O1487" s="496"/>
      <c r="P1487" s="496"/>
      <c r="Q1487" s="496"/>
    </row>
    <row r="1488" spans="6:17">
      <c r="F1488" s="496"/>
      <c r="G1488" s="496"/>
      <c r="H1488" s="496"/>
      <c r="I1488" s="496"/>
      <c r="J1488" s="496"/>
      <c r="K1488" s="496"/>
      <c r="L1488" s="496"/>
      <c r="M1488" s="496"/>
      <c r="N1488" s="496"/>
      <c r="O1488" s="496"/>
      <c r="P1488" s="496"/>
      <c r="Q1488" s="496"/>
    </row>
    <row r="1489" spans="6:17">
      <c r="F1489" s="496"/>
      <c r="G1489" s="496"/>
      <c r="H1489" s="496"/>
      <c r="I1489" s="496"/>
      <c r="J1489" s="496"/>
      <c r="K1489" s="496"/>
      <c r="L1489" s="496"/>
      <c r="M1489" s="496"/>
      <c r="N1489" s="496"/>
      <c r="O1489" s="496"/>
      <c r="P1489" s="496"/>
      <c r="Q1489" s="496"/>
    </row>
    <row r="1490" spans="6:17">
      <c r="F1490" s="496"/>
      <c r="G1490" s="496"/>
      <c r="H1490" s="496"/>
      <c r="I1490" s="496"/>
      <c r="J1490" s="496"/>
      <c r="K1490" s="496"/>
      <c r="L1490" s="496"/>
      <c r="M1490" s="496"/>
      <c r="N1490" s="496"/>
      <c r="O1490" s="496"/>
      <c r="P1490" s="496"/>
      <c r="Q1490" s="496"/>
    </row>
    <row r="1491" spans="6:17">
      <c r="F1491" s="496"/>
      <c r="G1491" s="496"/>
      <c r="H1491" s="496"/>
      <c r="I1491" s="496"/>
      <c r="J1491" s="496"/>
      <c r="K1491" s="496"/>
      <c r="L1491" s="496"/>
      <c r="M1491" s="496"/>
      <c r="N1491" s="496"/>
      <c r="O1491" s="496"/>
      <c r="P1491" s="496"/>
      <c r="Q1491" s="496"/>
    </row>
    <row r="1492" spans="6:17">
      <c r="F1492" s="496"/>
      <c r="G1492" s="496"/>
      <c r="H1492" s="496"/>
      <c r="I1492" s="496"/>
      <c r="J1492" s="496"/>
      <c r="K1492" s="496"/>
      <c r="L1492" s="496"/>
      <c r="M1492" s="496"/>
      <c r="N1492" s="496"/>
      <c r="O1492" s="496"/>
      <c r="P1492" s="496"/>
      <c r="Q1492" s="496"/>
    </row>
    <row r="1493" spans="6:17">
      <c r="F1493" s="496"/>
      <c r="G1493" s="496"/>
      <c r="H1493" s="496"/>
      <c r="I1493" s="496"/>
      <c r="J1493" s="496"/>
      <c r="K1493" s="496"/>
      <c r="L1493" s="496"/>
      <c r="M1493" s="496"/>
      <c r="N1493" s="496"/>
      <c r="O1493" s="496"/>
      <c r="P1493" s="496"/>
      <c r="Q1493" s="496"/>
    </row>
    <row r="1494" spans="6:17">
      <c r="F1494" s="496"/>
      <c r="G1494" s="496"/>
      <c r="H1494" s="496"/>
      <c r="I1494" s="496"/>
      <c r="J1494" s="496"/>
      <c r="K1494" s="496"/>
      <c r="L1494" s="496"/>
      <c r="M1494" s="496"/>
      <c r="N1494" s="496"/>
      <c r="O1494" s="496"/>
      <c r="P1494" s="496"/>
      <c r="Q1494" s="496"/>
    </row>
    <row r="1495" spans="6:17">
      <c r="F1495" s="496"/>
      <c r="G1495" s="496"/>
      <c r="H1495" s="496"/>
      <c r="I1495" s="496"/>
      <c r="J1495" s="496"/>
      <c r="K1495" s="496"/>
      <c r="L1495" s="496"/>
      <c r="M1495" s="496"/>
      <c r="N1495" s="496"/>
      <c r="O1495" s="496"/>
      <c r="P1495" s="496"/>
      <c r="Q1495" s="496"/>
    </row>
    <row r="1496" spans="6:17">
      <c r="F1496" s="496"/>
      <c r="G1496" s="496"/>
      <c r="H1496" s="496"/>
      <c r="I1496" s="496"/>
      <c r="J1496" s="496"/>
      <c r="K1496" s="496"/>
      <c r="L1496" s="496"/>
      <c r="M1496" s="496"/>
      <c r="N1496" s="496"/>
      <c r="O1496" s="496"/>
      <c r="P1496" s="496"/>
      <c r="Q1496" s="496"/>
    </row>
    <row r="1497" spans="6:17">
      <c r="F1497" s="496"/>
      <c r="G1497" s="496"/>
      <c r="H1497" s="496"/>
      <c r="I1497" s="496"/>
      <c r="J1497" s="496"/>
      <c r="K1497" s="496"/>
      <c r="L1497" s="496"/>
      <c r="M1497" s="496"/>
      <c r="N1497" s="496"/>
      <c r="O1497" s="496"/>
      <c r="P1497" s="496"/>
      <c r="Q1497" s="496"/>
    </row>
    <row r="1498" spans="6:17">
      <c r="F1498" s="496"/>
      <c r="G1498" s="496"/>
      <c r="H1498" s="496"/>
      <c r="I1498" s="496"/>
      <c r="J1498" s="496"/>
      <c r="K1498" s="496"/>
      <c r="L1498" s="496"/>
      <c r="M1498" s="496"/>
      <c r="N1498" s="496"/>
      <c r="O1498" s="496"/>
      <c r="P1498" s="496"/>
      <c r="Q1498" s="496"/>
    </row>
    <row r="1499" spans="6:17">
      <c r="F1499" s="496"/>
      <c r="G1499" s="496"/>
      <c r="H1499" s="496"/>
      <c r="I1499" s="496"/>
      <c r="J1499" s="496"/>
      <c r="K1499" s="496"/>
      <c r="L1499" s="496"/>
      <c r="M1499" s="496"/>
      <c r="N1499" s="496"/>
      <c r="O1499" s="496"/>
      <c r="P1499" s="496"/>
      <c r="Q1499" s="496"/>
    </row>
    <row r="1500" spans="6:17">
      <c r="F1500" s="496"/>
      <c r="G1500" s="496"/>
      <c r="H1500" s="496"/>
      <c r="I1500" s="496"/>
      <c r="J1500" s="496"/>
      <c r="K1500" s="496"/>
      <c r="L1500" s="496"/>
      <c r="M1500" s="496"/>
      <c r="N1500" s="496"/>
      <c r="O1500" s="496"/>
      <c r="P1500" s="496"/>
      <c r="Q1500" s="496"/>
    </row>
    <row r="1501" spans="6:17">
      <c r="F1501" s="496"/>
      <c r="G1501" s="496"/>
      <c r="H1501" s="496"/>
      <c r="I1501" s="496"/>
      <c r="J1501" s="496"/>
      <c r="K1501" s="496"/>
      <c r="L1501" s="496"/>
      <c r="M1501" s="496"/>
      <c r="N1501" s="496"/>
      <c r="O1501" s="496"/>
      <c r="P1501" s="496"/>
      <c r="Q1501" s="496"/>
    </row>
    <row r="1502" spans="6:17">
      <c r="F1502" s="496"/>
      <c r="G1502" s="496"/>
      <c r="H1502" s="496"/>
      <c r="I1502" s="496"/>
      <c r="J1502" s="496"/>
      <c r="K1502" s="496"/>
      <c r="L1502" s="496"/>
      <c r="M1502" s="496"/>
      <c r="N1502" s="496"/>
      <c r="O1502" s="496"/>
      <c r="P1502" s="496"/>
      <c r="Q1502" s="496"/>
    </row>
    <row r="1503" spans="6:17">
      <c r="F1503" s="496"/>
      <c r="G1503" s="496"/>
      <c r="H1503" s="496"/>
      <c r="I1503" s="496"/>
      <c r="J1503" s="496"/>
      <c r="K1503" s="496"/>
      <c r="L1503" s="496"/>
      <c r="M1503" s="496"/>
      <c r="N1503" s="496"/>
      <c r="O1503" s="496"/>
      <c r="P1503" s="496"/>
      <c r="Q1503" s="496"/>
    </row>
    <row r="1504" spans="6:17">
      <c r="F1504" s="496"/>
      <c r="G1504" s="496"/>
      <c r="H1504" s="496"/>
      <c r="I1504" s="496"/>
      <c r="J1504" s="496"/>
      <c r="K1504" s="496"/>
      <c r="L1504" s="496"/>
      <c r="M1504" s="496"/>
      <c r="N1504" s="496"/>
      <c r="O1504" s="496"/>
      <c r="P1504" s="496"/>
      <c r="Q1504" s="496"/>
    </row>
    <row r="1505" spans="6:17">
      <c r="F1505" s="496"/>
      <c r="G1505" s="496"/>
      <c r="H1505" s="496"/>
      <c r="I1505" s="496"/>
      <c r="J1505" s="496"/>
      <c r="K1505" s="496"/>
      <c r="L1505" s="496"/>
      <c r="M1505" s="496"/>
      <c r="N1505" s="496"/>
      <c r="O1505" s="496"/>
      <c r="P1505" s="496"/>
      <c r="Q1505" s="496"/>
    </row>
    <row r="1506" spans="6:17">
      <c r="F1506" s="496"/>
      <c r="G1506" s="496"/>
      <c r="H1506" s="496"/>
      <c r="I1506" s="496"/>
      <c r="J1506" s="496"/>
      <c r="K1506" s="496"/>
      <c r="L1506" s="496"/>
      <c r="M1506" s="496"/>
      <c r="N1506" s="496"/>
      <c r="O1506" s="496"/>
      <c r="P1506" s="496"/>
      <c r="Q1506" s="496"/>
    </row>
    <row r="1507" spans="6:17">
      <c r="F1507" s="496"/>
      <c r="G1507" s="496"/>
      <c r="H1507" s="496"/>
      <c r="I1507" s="496"/>
      <c r="J1507" s="496"/>
      <c r="K1507" s="496"/>
      <c r="L1507" s="496"/>
      <c r="M1507" s="496"/>
      <c r="N1507" s="496"/>
      <c r="O1507" s="496"/>
      <c r="P1507" s="496"/>
      <c r="Q1507" s="496"/>
    </row>
    <row r="1508" spans="6:17">
      <c r="F1508" s="496"/>
      <c r="G1508" s="496"/>
      <c r="H1508" s="496"/>
      <c r="I1508" s="496"/>
      <c r="J1508" s="496"/>
      <c r="K1508" s="496"/>
      <c r="L1508" s="496"/>
      <c r="M1508" s="496"/>
      <c r="N1508" s="496"/>
      <c r="O1508" s="496"/>
      <c r="P1508" s="496"/>
      <c r="Q1508" s="496"/>
    </row>
    <row r="1509" spans="6:17">
      <c r="F1509" s="496"/>
      <c r="G1509" s="496"/>
      <c r="H1509" s="496"/>
      <c r="I1509" s="496"/>
      <c r="J1509" s="496"/>
      <c r="K1509" s="496"/>
      <c r="L1509" s="496"/>
      <c r="M1509" s="496"/>
      <c r="N1509" s="496"/>
      <c r="O1509" s="496"/>
      <c r="P1509" s="496"/>
      <c r="Q1509" s="496"/>
    </row>
    <row r="1510" spans="6:17">
      <c r="F1510" s="496"/>
      <c r="G1510" s="496"/>
      <c r="H1510" s="496"/>
      <c r="I1510" s="496"/>
      <c r="J1510" s="496"/>
      <c r="K1510" s="496"/>
      <c r="L1510" s="496"/>
      <c r="M1510" s="496"/>
      <c r="N1510" s="496"/>
      <c r="O1510" s="496"/>
      <c r="P1510" s="496"/>
      <c r="Q1510" s="496"/>
    </row>
    <row r="1511" spans="6:17">
      <c r="F1511" s="496"/>
      <c r="G1511" s="496"/>
      <c r="H1511" s="496"/>
      <c r="I1511" s="496"/>
      <c r="J1511" s="496"/>
      <c r="K1511" s="496"/>
      <c r="L1511" s="496"/>
      <c r="M1511" s="496"/>
      <c r="N1511" s="496"/>
      <c r="O1511" s="496"/>
      <c r="P1511" s="496"/>
      <c r="Q1511" s="496"/>
    </row>
    <row r="1512" spans="6:17">
      <c r="F1512" s="496"/>
      <c r="G1512" s="496"/>
      <c r="H1512" s="496"/>
      <c r="I1512" s="496"/>
      <c r="J1512" s="496"/>
      <c r="K1512" s="496"/>
      <c r="L1512" s="496"/>
      <c r="M1512" s="496"/>
      <c r="N1512" s="496"/>
      <c r="O1512" s="496"/>
      <c r="P1512" s="496"/>
      <c r="Q1512" s="496"/>
    </row>
    <row r="1513" spans="6:17">
      <c r="F1513" s="496"/>
      <c r="G1513" s="496"/>
      <c r="H1513" s="496"/>
      <c r="I1513" s="496"/>
      <c r="J1513" s="496"/>
      <c r="K1513" s="496"/>
      <c r="L1513" s="496"/>
      <c r="M1513" s="496"/>
      <c r="N1513" s="496"/>
      <c r="O1513" s="496"/>
      <c r="P1513" s="496"/>
      <c r="Q1513" s="496"/>
    </row>
    <row r="1514" spans="6:17">
      <c r="F1514" s="496"/>
      <c r="G1514" s="496"/>
      <c r="H1514" s="496"/>
      <c r="I1514" s="496"/>
      <c r="J1514" s="496"/>
      <c r="K1514" s="496"/>
      <c r="L1514" s="496"/>
      <c r="M1514" s="496"/>
      <c r="N1514" s="496"/>
      <c r="O1514" s="496"/>
      <c r="P1514" s="496"/>
      <c r="Q1514" s="496"/>
    </row>
    <row r="1515" spans="6:17">
      <c r="F1515" s="496"/>
      <c r="G1515" s="496"/>
      <c r="H1515" s="496"/>
      <c r="I1515" s="496"/>
      <c r="J1515" s="496"/>
      <c r="K1515" s="496"/>
      <c r="L1515" s="496"/>
      <c r="M1515" s="496"/>
      <c r="N1515" s="496"/>
      <c r="O1515" s="496"/>
      <c r="P1515" s="496"/>
      <c r="Q1515" s="496"/>
    </row>
    <row r="1516" spans="6:17">
      <c r="F1516" s="496"/>
      <c r="G1516" s="496"/>
      <c r="H1516" s="496"/>
      <c r="I1516" s="496"/>
      <c r="J1516" s="496"/>
      <c r="K1516" s="496"/>
      <c r="L1516" s="496"/>
      <c r="M1516" s="496"/>
      <c r="N1516" s="496"/>
      <c r="O1516" s="496"/>
      <c r="P1516" s="496"/>
      <c r="Q1516" s="496"/>
    </row>
    <row r="1517" spans="6:17">
      <c r="F1517" s="496"/>
      <c r="G1517" s="496"/>
      <c r="H1517" s="496"/>
      <c r="I1517" s="496"/>
      <c r="J1517" s="496"/>
      <c r="K1517" s="496"/>
      <c r="L1517" s="496"/>
      <c r="M1517" s="496"/>
      <c r="N1517" s="496"/>
      <c r="O1517" s="496"/>
      <c r="P1517" s="496"/>
      <c r="Q1517" s="496"/>
    </row>
    <row r="1518" spans="6:17">
      <c r="F1518" s="496"/>
      <c r="G1518" s="496"/>
      <c r="H1518" s="496"/>
      <c r="I1518" s="496"/>
      <c r="J1518" s="496"/>
      <c r="K1518" s="496"/>
      <c r="L1518" s="496"/>
      <c r="M1518" s="496"/>
      <c r="N1518" s="496"/>
      <c r="O1518" s="496"/>
      <c r="P1518" s="496"/>
      <c r="Q1518" s="496"/>
    </row>
    <row r="1519" spans="6:17">
      <c r="F1519" s="496"/>
      <c r="G1519" s="496"/>
      <c r="H1519" s="496"/>
      <c r="I1519" s="496"/>
      <c r="J1519" s="496"/>
      <c r="K1519" s="496"/>
      <c r="L1519" s="496"/>
      <c r="M1519" s="496"/>
      <c r="N1519" s="496"/>
      <c r="O1519" s="496"/>
      <c r="P1519" s="496"/>
      <c r="Q1519" s="496"/>
    </row>
    <row r="1520" spans="6:17">
      <c r="F1520" s="496"/>
      <c r="G1520" s="496"/>
      <c r="H1520" s="496"/>
      <c r="I1520" s="496"/>
      <c r="J1520" s="496"/>
      <c r="K1520" s="496"/>
      <c r="L1520" s="496"/>
      <c r="M1520" s="496"/>
      <c r="N1520" s="496"/>
      <c r="O1520" s="496"/>
      <c r="P1520" s="496"/>
      <c r="Q1520" s="496"/>
    </row>
    <row r="1521" spans="6:17">
      <c r="F1521" s="496"/>
      <c r="G1521" s="496"/>
      <c r="H1521" s="496"/>
      <c r="I1521" s="496"/>
      <c r="J1521" s="496"/>
      <c r="K1521" s="496"/>
      <c r="L1521" s="496"/>
      <c r="M1521" s="496"/>
      <c r="N1521" s="496"/>
      <c r="O1521" s="496"/>
      <c r="P1521" s="496"/>
      <c r="Q1521" s="496"/>
    </row>
    <row r="1522" spans="6:17">
      <c r="F1522" s="496"/>
      <c r="G1522" s="496"/>
      <c r="H1522" s="496"/>
      <c r="I1522" s="496"/>
      <c r="J1522" s="496"/>
      <c r="K1522" s="496"/>
      <c r="L1522" s="496"/>
      <c r="M1522" s="496"/>
      <c r="N1522" s="496"/>
      <c r="O1522" s="496"/>
      <c r="P1522" s="496"/>
      <c r="Q1522" s="496"/>
    </row>
    <row r="1523" spans="6:17">
      <c r="F1523" s="496"/>
      <c r="G1523" s="496"/>
      <c r="H1523" s="496"/>
      <c r="I1523" s="496"/>
      <c r="J1523" s="496"/>
      <c r="K1523" s="496"/>
      <c r="L1523" s="496"/>
      <c r="M1523" s="496"/>
      <c r="N1523" s="496"/>
      <c r="O1523" s="496"/>
      <c r="P1523" s="496"/>
      <c r="Q1523" s="496"/>
    </row>
    <row r="1524" spans="6:17">
      <c r="F1524" s="496"/>
      <c r="G1524" s="496"/>
      <c r="H1524" s="496"/>
      <c r="I1524" s="496"/>
      <c r="J1524" s="496"/>
      <c r="K1524" s="496"/>
      <c r="L1524" s="496"/>
      <c r="M1524" s="496"/>
      <c r="N1524" s="496"/>
      <c r="O1524" s="496"/>
      <c r="P1524" s="496"/>
      <c r="Q1524" s="496"/>
    </row>
    <row r="1525" spans="6:17">
      <c r="F1525" s="496"/>
      <c r="G1525" s="496"/>
      <c r="H1525" s="496"/>
      <c r="I1525" s="496"/>
      <c r="J1525" s="496"/>
      <c r="K1525" s="496"/>
      <c r="L1525" s="496"/>
      <c r="M1525" s="496"/>
      <c r="N1525" s="496"/>
      <c r="O1525" s="496"/>
      <c r="P1525" s="496"/>
      <c r="Q1525" s="496"/>
    </row>
    <row r="1526" spans="6:17">
      <c r="F1526" s="496"/>
      <c r="G1526" s="496"/>
      <c r="H1526" s="496"/>
      <c r="I1526" s="496"/>
      <c r="J1526" s="496"/>
      <c r="K1526" s="496"/>
      <c r="L1526" s="496"/>
      <c r="M1526" s="496"/>
      <c r="N1526" s="496"/>
      <c r="O1526" s="496"/>
      <c r="P1526" s="496"/>
      <c r="Q1526" s="496"/>
    </row>
    <row r="1527" spans="6:17">
      <c r="F1527" s="496"/>
      <c r="G1527" s="496"/>
      <c r="H1527" s="496"/>
      <c r="I1527" s="496"/>
      <c r="J1527" s="496"/>
      <c r="K1527" s="496"/>
      <c r="L1527" s="496"/>
      <c r="M1527" s="496"/>
      <c r="N1527" s="496"/>
      <c r="O1527" s="496"/>
      <c r="P1527" s="496"/>
      <c r="Q1527" s="496"/>
    </row>
    <row r="1528" spans="6:17">
      <c r="F1528" s="496"/>
      <c r="G1528" s="496"/>
      <c r="H1528" s="496"/>
      <c r="I1528" s="496"/>
      <c r="J1528" s="496"/>
      <c r="K1528" s="496"/>
      <c r="L1528" s="496"/>
      <c r="M1528" s="496"/>
      <c r="N1528" s="496"/>
      <c r="O1528" s="496"/>
      <c r="P1528" s="496"/>
      <c r="Q1528" s="496"/>
    </row>
    <row r="1529" spans="6:17">
      <c r="F1529" s="496"/>
      <c r="G1529" s="496"/>
      <c r="H1529" s="496"/>
      <c r="I1529" s="496"/>
      <c r="J1529" s="496"/>
      <c r="K1529" s="496"/>
      <c r="L1529" s="496"/>
      <c r="M1529" s="496"/>
      <c r="N1529" s="496"/>
      <c r="O1529" s="496"/>
      <c r="P1529" s="496"/>
      <c r="Q1529" s="496"/>
    </row>
    <row r="1530" spans="6:17">
      <c r="F1530" s="496"/>
      <c r="G1530" s="496"/>
      <c r="H1530" s="496"/>
      <c r="I1530" s="496"/>
      <c r="J1530" s="496"/>
      <c r="K1530" s="496"/>
      <c r="L1530" s="496"/>
      <c r="M1530" s="496"/>
      <c r="N1530" s="496"/>
      <c r="O1530" s="496"/>
      <c r="P1530" s="496"/>
      <c r="Q1530" s="496"/>
    </row>
    <row r="1531" spans="6:17">
      <c r="F1531" s="496"/>
      <c r="G1531" s="496"/>
      <c r="H1531" s="496"/>
      <c r="I1531" s="496"/>
      <c r="J1531" s="496"/>
      <c r="K1531" s="496"/>
      <c r="L1531" s="496"/>
      <c r="M1531" s="496"/>
      <c r="N1531" s="496"/>
      <c r="O1531" s="496"/>
      <c r="P1531" s="496"/>
      <c r="Q1531" s="496"/>
    </row>
    <row r="1532" spans="6:17">
      <c r="F1532" s="496"/>
      <c r="G1532" s="496"/>
      <c r="H1532" s="496"/>
      <c r="I1532" s="496"/>
      <c r="J1532" s="496"/>
      <c r="K1532" s="496"/>
      <c r="L1532" s="496"/>
      <c r="M1532" s="496"/>
      <c r="N1532" s="496"/>
      <c r="O1532" s="496"/>
      <c r="P1532" s="496"/>
      <c r="Q1532" s="496"/>
    </row>
    <row r="1533" spans="6:17">
      <c r="F1533" s="496"/>
      <c r="G1533" s="496"/>
      <c r="H1533" s="496"/>
      <c r="I1533" s="496"/>
      <c r="J1533" s="496"/>
      <c r="K1533" s="496"/>
      <c r="L1533" s="496"/>
      <c r="M1533" s="496"/>
      <c r="N1533" s="496"/>
      <c r="O1533" s="496"/>
      <c r="P1533" s="496"/>
      <c r="Q1533" s="496"/>
    </row>
    <row r="1534" spans="6:17">
      <c r="F1534" s="496"/>
      <c r="G1534" s="496"/>
      <c r="H1534" s="496"/>
      <c r="I1534" s="496"/>
      <c r="J1534" s="496"/>
      <c r="K1534" s="496"/>
      <c r="L1534" s="496"/>
      <c r="M1534" s="496"/>
      <c r="N1534" s="496"/>
      <c r="O1534" s="496"/>
      <c r="P1534" s="496"/>
      <c r="Q1534" s="496"/>
    </row>
    <row r="1535" spans="6:17">
      <c r="F1535" s="496"/>
      <c r="G1535" s="496"/>
      <c r="H1535" s="496"/>
      <c r="I1535" s="496"/>
      <c r="J1535" s="496"/>
      <c r="K1535" s="496"/>
      <c r="L1535" s="496"/>
      <c r="M1535" s="496"/>
      <c r="N1535" s="496"/>
      <c r="O1535" s="496"/>
      <c r="P1535" s="496"/>
      <c r="Q1535" s="496"/>
    </row>
    <row r="1536" spans="6:17">
      <c r="F1536" s="496"/>
      <c r="G1536" s="496"/>
      <c r="H1536" s="496"/>
      <c r="I1536" s="496"/>
      <c r="J1536" s="496"/>
      <c r="K1536" s="496"/>
      <c r="L1536" s="496"/>
      <c r="M1536" s="496"/>
      <c r="N1536" s="496"/>
      <c r="O1536" s="496"/>
      <c r="P1536" s="496"/>
      <c r="Q1536" s="496"/>
    </row>
    <row r="1537" spans="6:17">
      <c r="F1537" s="496"/>
      <c r="G1537" s="496"/>
      <c r="H1537" s="496"/>
      <c r="I1537" s="496"/>
      <c r="J1537" s="496"/>
      <c r="K1537" s="496"/>
      <c r="L1537" s="496"/>
      <c r="M1537" s="496"/>
      <c r="N1537" s="496"/>
      <c r="O1537" s="496"/>
      <c r="P1537" s="496"/>
      <c r="Q1537" s="496"/>
    </row>
    <row r="1538" spans="6:17">
      <c r="F1538" s="496"/>
      <c r="G1538" s="496"/>
      <c r="H1538" s="496"/>
      <c r="I1538" s="496"/>
      <c r="J1538" s="496"/>
      <c r="K1538" s="496"/>
      <c r="L1538" s="496"/>
      <c r="M1538" s="496"/>
      <c r="N1538" s="496"/>
      <c r="O1538" s="496"/>
      <c r="P1538" s="496"/>
      <c r="Q1538" s="496"/>
    </row>
    <row r="1539" spans="6:17">
      <c r="F1539" s="496"/>
      <c r="G1539" s="496"/>
      <c r="H1539" s="496"/>
      <c r="I1539" s="496"/>
      <c r="J1539" s="496"/>
      <c r="K1539" s="496"/>
      <c r="L1539" s="496"/>
      <c r="M1539" s="496"/>
      <c r="N1539" s="496"/>
      <c r="O1539" s="496"/>
      <c r="P1539" s="496"/>
      <c r="Q1539" s="496"/>
    </row>
    <row r="1540" spans="6:17">
      <c r="F1540" s="496"/>
      <c r="G1540" s="496"/>
      <c r="H1540" s="496"/>
      <c r="I1540" s="496"/>
      <c r="J1540" s="496"/>
      <c r="K1540" s="496"/>
      <c r="L1540" s="496"/>
      <c r="M1540" s="496"/>
      <c r="N1540" s="496"/>
      <c r="O1540" s="496"/>
      <c r="P1540" s="496"/>
      <c r="Q1540" s="496"/>
    </row>
    <row r="1541" spans="6:17">
      <c r="F1541" s="496"/>
      <c r="G1541" s="496"/>
      <c r="H1541" s="496"/>
      <c r="I1541" s="496"/>
      <c r="J1541" s="496"/>
      <c r="K1541" s="496"/>
      <c r="L1541" s="496"/>
      <c r="M1541" s="496"/>
      <c r="N1541" s="496"/>
      <c r="O1541" s="496"/>
      <c r="P1541" s="496"/>
      <c r="Q1541" s="496"/>
    </row>
    <row r="1542" spans="6:17">
      <c r="F1542" s="496"/>
      <c r="G1542" s="496"/>
      <c r="H1542" s="496"/>
      <c r="I1542" s="496"/>
      <c r="J1542" s="496"/>
      <c r="K1542" s="496"/>
      <c r="L1542" s="496"/>
      <c r="M1542" s="496"/>
      <c r="N1542" s="496"/>
      <c r="O1542" s="496"/>
      <c r="P1542" s="496"/>
      <c r="Q1542" s="496"/>
    </row>
    <row r="1543" spans="6:17">
      <c r="F1543" s="496"/>
      <c r="G1543" s="496"/>
      <c r="H1543" s="496"/>
      <c r="I1543" s="496"/>
      <c r="J1543" s="496"/>
      <c r="K1543" s="496"/>
      <c r="L1543" s="496"/>
      <c r="M1543" s="496"/>
      <c r="N1543" s="496"/>
      <c r="O1543" s="496"/>
      <c r="P1543" s="496"/>
      <c r="Q1543" s="496"/>
    </row>
    <row r="1544" spans="6:17">
      <c r="F1544" s="496"/>
      <c r="G1544" s="496"/>
      <c r="H1544" s="496"/>
      <c r="I1544" s="496"/>
      <c r="J1544" s="496"/>
      <c r="K1544" s="496"/>
      <c r="L1544" s="496"/>
      <c r="M1544" s="496"/>
      <c r="N1544" s="496"/>
      <c r="O1544" s="496"/>
      <c r="P1544" s="496"/>
      <c r="Q1544" s="496"/>
    </row>
    <row r="1545" spans="6:17">
      <c r="F1545" s="496"/>
      <c r="G1545" s="496"/>
      <c r="H1545" s="496"/>
      <c r="I1545" s="496"/>
      <c r="J1545" s="496"/>
      <c r="K1545" s="496"/>
      <c r="L1545" s="496"/>
      <c r="M1545" s="496"/>
      <c r="N1545" s="496"/>
      <c r="O1545" s="496"/>
      <c r="P1545" s="496"/>
      <c r="Q1545" s="496"/>
    </row>
    <row r="1546" spans="6:17">
      <c r="F1546" s="496"/>
      <c r="G1546" s="496"/>
      <c r="H1546" s="496"/>
      <c r="I1546" s="496"/>
      <c r="J1546" s="496"/>
      <c r="K1546" s="496"/>
      <c r="L1546" s="496"/>
      <c r="M1546" s="496"/>
      <c r="N1546" s="496"/>
      <c r="O1546" s="496"/>
      <c r="P1546" s="496"/>
      <c r="Q1546" s="496"/>
    </row>
    <row r="1547" spans="6:17">
      <c r="F1547" s="496"/>
      <c r="G1547" s="496"/>
      <c r="H1547" s="496"/>
      <c r="I1547" s="496"/>
      <c r="J1547" s="496"/>
      <c r="K1547" s="496"/>
      <c r="L1547" s="496"/>
      <c r="M1547" s="496"/>
      <c r="N1547" s="496"/>
      <c r="O1547" s="496"/>
      <c r="P1547" s="496"/>
      <c r="Q1547" s="496"/>
    </row>
    <row r="1548" spans="6:17">
      <c r="F1548" s="496"/>
      <c r="G1548" s="496"/>
      <c r="H1548" s="496"/>
      <c r="I1548" s="496"/>
      <c r="J1548" s="496"/>
      <c r="K1548" s="496"/>
      <c r="L1548" s="496"/>
      <c r="M1548" s="496"/>
      <c r="N1548" s="496"/>
      <c r="O1548" s="496"/>
      <c r="P1548" s="496"/>
      <c r="Q1548" s="496"/>
    </row>
    <row r="1549" spans="6:17">
      <c r="F1549" s="496"/>
      <c r="G1549" s="496"/>
      <c r="H1549" s="496"/>
      <c r="I1549" s="496"/>
      <c r="J1549" s="496"/>
      <c r="K1549" s="496"/>
      <c r="L1549" s="496"/>
      <c r="M1549" s="496"/>
      <c r="N1549" s="496"/>
      <c r="O1549" s="496"/>
      <c r="P1549" s="496"/>
      <c r="Q1549" s="496"/>
    </row>
    <row r="1550" spans="6:17">
      <c r="F1550" s="496"/>
      <c r="G1550" s="496"/>
      <c r="H1550" s="496"/>
      <c r="I1550" s="496"/>
      <c r="J1550" s="496"/>
      <c r="K1550" s="496"/>
      <c r="L1550" s="496"/>
      <c r="M1550" s="496"/>
      <c r="N1550" s="496"/>
      <c r="O1550" s="496"/>
      <c r="P1550" s="496"/>
      <c r="Q1550" s="496"/>
    </row>
    <row r="1551" spans="6:17">
      <c r="F1551" s="496"/>
      <c r="G1551" s="496"/>
      <c r="H1551" s="496"/>
      <c r="I1551" s="496"/>
      <c r="J1551" s="496"/>
      <c r="K1551" s="496"/>
      <c r="L1551" s="496"/>
      <c r="M1551" s="496"/>
      <c r="N1551" s="496"/>
      <c r="O1551" s="496"/>
      <c r="P1551" s="496"/>
      <c r="Q1551" s="496"/>
    </row>
    <row r="1552" spans="6:17">
      <c r="F1552" s="496"/>
      <c r="G1552" s="496"/>
      <c r="H1552" s="496"/>
      <c r="I1552" s="496"/>
      <c r="J1552" s="496"/>
      <c r="K1552" s="496"/>
      <c r="L1552" s="496"/>
      <c r="M1552" s="496"/>
      <c r="N1552" s="496"/>
      <c r="O1552" s="496"/>
      <c r="P1552" s="496"/>
      <c r="Q1552" s="496"/>
    </row>
    <row r="1553" spans="6:17">
      <c r="F1553" s="496"/>
      <c r="G1553" s="496"/>
      <c r="H1553" s="496"/>
      <c r="I1553" s="496"/>
      <c r="J1553" s="496"/>
      <c r="K1553" s="496"/>
      <c r="L1553" s="496"/>
      <c r="M1553" s="496"/>
      <c r="N1553" s="496"/>
      <c r="O1553" s="496"/>
      <c r="P1553" s="496"/>
      <c r="Q1553" s="496"/>
    </row>
    <row r="1554" spans="6:17">
      <c r="F1554" s="496"/>
      <c r="G1554" s="496"/>
      <c r="H1554" s="496"/>
      <c r="I1554" s="496"/>
      <c r="J1554" s="496"/>
      <c r="K1554" s="496"/>
      <c r="L1554" s="496"/>
      <c r="M1554" s="496"/>
      <c r="N1554" s="496"/>
      <c r="O1554" s="496"/>
      <c r="P1554" s="496"/>
      <c r="Q1554" s="496"/>
    </row>
    <row r="1555" spans="6:17">
      <c r="F1555" s="496"/>
      <c r="G1555" s="496"/>
      <c r="H1555" s="496"/>
      <c r="I1555" s="496"/>
      <c r="J1555" s="496"/>
      <c r="K1555" s="496"/>
      <c r="L1555" s="496"/>
      <c r="M1555" s="496"/>
      <c r="N1555" s="496"/>
      <c r="O1555" s="496"/>
      <c r="P1555" s="496"/>
      <c r="Q1555" s="496"/>
    </row>
    <row r="1556" spans="6:17">
      <c r="F1556" s="496"/>
      <c r="G1556" s="496"/>
      <c r="H1556" s="496"/>
      <c r="I1556" s="496"/>
      <c r="J1556" s="496"/>
      <c r="K1556" s="496"/>
      <c r="L1556" s="496"/>
      <c r="M1556" s="496"/>
      <c r="N1556" s="496"/>
      <c r="O1556" s="496"/>
      <c r="P1556" s="496"/>
      <c r="Q1556" s="496"/>
    </row>
    <row r="1557" spans="6:17">
      <c r="F1557" s="496"/>
      <c r="G1557" s="496"/>
      <c r="H1557" s="496"/>
      <c r="I1557" s="496"/>
      <c r="J1557" s="496"/>
      <c r="K1557" s="496"/>
      <c r="L1557" s="496"/>
      <c r="M1557" s="496"/>
      <c r="N1557" s="496"/>
      <c r="O1557" s="496"/>
      <c r="P1557" s="496"/>
      <c r="Q1557" s="496"/>
    </row>
    <row r="1558" spans="6:17">
      <c r="F1558" s="496"/>
      <c r="G1558" s="496"/>
      <c r="H1558" s="496"/>
      <c r="I1558" s="496"/>
      <c r="J1558" s="496"/>
      <c r="K1558" s="496"/>
      <c r="L1558" s="496"/>
      <c r="M1558" s="496"/>
      <c r="N1558" s="496"/>
      <c r="O1558" s="496"/>
      <c r="P1558" s="496"/>
      <c r="Q1558" s="496"/>
    </row>
    <row r="1559" spans="6:17">
      <c r="F1559" s="496"/>
      <c r="G1559" s="496"/>
      <c r="H1559" s="496"/>
      <c r="I1559" s="496"/>
      <c r="J1559" s="496"/>
      <c r="K1559" s="496"/>
      <c r="L1559" s="496"/>
      <c r="M1559" s="496"/>
      <c r="N1559" s="496"/>
      <c r="O1559" s="496"/>
      <c r="P1559" s="496"/>
      <c r="Q1559" s="496"/>
    </row>
    <row r="1560" spans="6:17">
      <c r="F1560" s="496"/>
      <c r="G1560" s="496"/>
      <c r="H1560" s="496"/>
      <c r="I1560" s="496"/>
      <c r="J1560" s="496"/>
      <c r="K1560" s="496"/>
      <c r="L1560" s="496"/>
      <c r="M1560" s="496"/>
      <c r="N1560" s="496"/>
      <c r="O1560" s="496"/>
      <c r="P1560" s="496"/>
      <c r="Q1560" s="496"/>
    </row>
    <row r="1561" spans="6:17">
      <c r="F1561" s="496"/>
      <c r="G1561" s="496"/>
      <c r="H1561" s="496"/>
      <c r="I1561" s="496"/>
      <c r="J1561" s="496"/>
      <c r="K1561" s="496"/>
      <c r="L1561" s="496"/>
      <c r="M1561" s="496"/>
      <c r="N1561" s="496"/>
      <c r="O1561" s="496"/>
      <c r="P1561" s="496"/>
      <c r="Q1561" s="496"/>
    </row>
    <row r="1562" spans="6:17">
      <c r="F1562" s="496"/>
      <c r="G1562" s="496"/>
      <c r="H1562" s="496"/>
      <c r="I1562" s="496"/>
      <c r="J1562" s="496"/>
      <c r="K1562" s="496"/>
      <c r="L1562" s="496"/>
      <c r="M1562" s="496"/>
      <c r="N1562" s="496"/>
      <c r="O1562" s="496"/>
      <c r="P1562" s="496"/>
      <c r="Q1562" s="496"/>
    </row>
    <row r="1563" spans="6:17">
      <c r="F1563" s="496"/>
      <c r="G1563" s="496"/>
      <c r="H1563" s="496"/>
      <c r="I1563" s="496"/>
      <c r="J1563" s="496"/>
      <c r="K1563" s="496"/>
      <c r="L1563" s="496"/>
      <c r="M1563" s="496"/>
      <c r="N1563" s="496"/>
      <c r="O1563" s="496"/>
      <c r="P1563" s="496"/>
      <c r="Q1563" s="496"/>
    </row>
    <row r="1564" spans="6:17">
      <c r="F1564" s="496"/>
      <c r="G1564" s="496"/>
      <c r="H1564" s="496"/>
      <c r="I1564" s="496"/>
      <c r="J1564" s="496"/>
      <c r="K1564" s="496"/>
      <c r="L1564" s="496"/>
      <c r="M1564" s="496"/>
      <c r="N1564" s="496"/>
      <c r="O1564" s="496"/>
      <c r="P1564" s="496"/>
      <c r="Q1564" s="496"/>
    </row>
    <row r="1565" spans="6:17">
      <c r="F1565" s="496"/>
      <c r="G1565" s="496"/>
      <c r="H1565" s="496"/>
      <c r="I1565" s="496"/>
      <c r="J1565" s="496"/>
      <c r="K1565" s="496"/>
      <c r="L1565" s="496"/>
      <c r="M1565" s="496"/>
      <c r="N1565" s="496"/>
      <c r="O1565" s="496"/>
      <c r="P1565" s="496"/>
      <c r="Q1565" s="496"/>
    </row>
    <row r="1566" spans="6:17">
      <c r="F1566" s="496"/>
      <c r="G1566" s="496"/>
      <c r="H1566" s="496"/>
      <c r="I1566" s="496"/>
      <c r="J1566" s="496"/>
      <c r="K1566" s="496"/>
      <c r="L1566" s="496"/>
      <c r="M1566" s="496"/>
      <c r="N1566" s="496"/>
      <c r="O1566" s="496"/>
      <c r="P1566" s="496"/>
      <c r="Q1566" s="496"/>
    </row>
    <row r="1567" spans="6:17">
      <c r="F1567" s="496"/>
      <c r="G1567" s="496"/>
      <c r="H1567" s="496"/>
      <c r="I1567" s="496"/>
      <c r="J1567" s="496"/>
      <c r="K1567" s="496"/>
      <c r="L1567" s="496"/>
      <c r="M1567" s="496"/>
      <c r="N1567" s="496"/>
      <c r="O1567" s="496"/>
      <c r="P1567" s="496"/>
      <c r="Q1567" s="496"/>
    </row>
    <row r="1568" spans="6:17">
      <c r="F1568" s="496"/>
      <c r="G1568" s="496"/>
      <c r="H1568" s="496"/>
      <c r="I1568" s="496"/>
      <c r="J1568" s="496"/>
      <c r="K1568" s="496"/>
      <c r="L1568" s="496"/>
      <c r="M1568" s="496"/>
      <c r="N1568" s="496"/>
      <c r="O1568" s="496"/>
      <c r="P1568" s="496"/>
      <c r="Q1568" s="496"/>
    </row>
    <row r="1569" spans="6:17">
      <c r="F1569" s="496"/>
      <c r="G1569" s="496"/>
      <c r="H1569" s="496"/>
      <c r="I1569" s="496"/>
      <c r="J1569" s="496"/>
      <c r="K1569" s="496"/>
      <c r="L1569" s="496"/>
      <c r="M1569" s="496"/>
      <c r="N1569" s="496"/>
      <c r="O1569" s="496"/>
      <c r="P1569" s="496"/>
      <c r="Q1569" s="496"/>
    </row>
    <row r="1570" spans="6:17">
      <c r="F1570" s="496"/>
      <c r="G1570" s="496"/>
      <c r="H1570" s="496"/>
      <c r="I1570" s="496"/>
      <c r="J1570" s="496"/>
      <c r="K1570" s="496"/>
      <c r="L1570" s="496"/>
      <c r="M1570" s="496"/>
      <c r="N1570" s="496"/>
      <c r="O1570" s="496"/>
      <c r="P1570" s="496"/>
      <c r="Q1570" s="496"/>
    </row>
    <row r="1571" spans="6:17">
      <c r="F1571" s="496"/>
      <c r="G1571" s="496"/>
      <c r="H1571" s="496"/>
      <c r="I1571" s="496"/>
      <c r="J1571" s="496"/>
      <c r="K1571" s="496"/>
      <c r="L1571" s="496"/>
      <c r="M1571" s="496"/>
      <c r="N1571" s="496"/>
      <c r="O1571" s="496"/>
      <c r="P1571" s="496"/>
      <c r="Q1571" s="496"/>
    </row>
    <row r="1572" spans="6:17">
      <c r="F1572" s="496"/>
      <c r="G1572" s="496"/>
      <c r="H1572" s="496"/>
      <c r="I1572" s="496"/>
      <c r="J1572" s="496"/>
      <c r="K1572" s="496"/>
      <c r="L1572" s="496"/>
      <c r="M1572" s="496"/>
      <c r="N1572" s="496"/>
      <c r="O1572" s="496"/>
      <c r="P1572" s="496"/>
      <c r="Q1572" s="496"/>
    </row>
    <row r="1573" spans="6:17">
      <c r="F1573" s="496"/>
      <c r="G1573" s="496"/>
      <c r="H1573" s="496"/>
      <c r="I1573" s="496"/>
      <c r="J1573" s="496"/>
      <c r="K1573" s="496"/>
      <c r="L1573" s="496"/>
      <c r="M1573" s="496"/>
      <c r="N1573" s="496"/>
      <c r="O1573" s="496"/>
      <c r="P1573" s="496"/>
      <c r="Q1573" s="496"/>
    </row>
    <row r="1574" spans="6:17">
      <c r="F1574" s="496"/>
      <c r="G1574" s="496"/>
      <c r="H1574" s="496"/>
      <c r="I1574" s="496"/>
      <c r="J1574" s="496"/>
      <c r="K1574" s="496"/>
      <c r="L1574" s="496"/>
      <c r="M1574" s="496"/>
      <c r="N1574" s="496"/>
      <c r="O1574" s="496"/>
      <c r="P1574" s="496"/>
      <c r="Q1574" s="496"/>
    </row>
    <row r="1575" spans="6:17">
      <c r="F1575" s="496"/>
      <c r="G1575" s="496"/>
      <c r="H1575" s="496"/>
      <c r="I1575" s="496"/>
      <c r="J1575" s="496"/>
      <c r="K1575" s="496"/>
      <c r="L1575" s="496"/>
      <c r="M1575" s="496"/>
      <c r="N1575" s="496"/>
      <c r="O1575" s="496"/>
      <c r="P1575" s="496"/>
      <c r="Q1575" s="496"/>
    </row>
    <row r="1576" spans="6:17">
      <c r="F1576" s="496"/>
      <c r="G1576" s="496"/>
      <c r="H1576" s="496"/>
      <c r="I1576" s="496"/>
      <c r="J1576" s="496"/>
      <c r="K1576" s="496"/>
      <c r="L1576" s="496"/>
      <c r="M1576" s="496"/>
      <c r="N1576" s="496"/>
      <c r="O1576" s="496"/>
      <c r="P1576" s="496"/>
      <c r="Q1576" s="496"/>
    </row>
    <row r="1577" spans="6:17">
      <c r="F1577" s="496"/>
      <c r="G1577" s="496"/>
      <c r="H1577" s="496"/>
      <c r="I1577" s="496"/>
      <c r="J1577" s="496"/>
      <c r="K1577" s="496"/>
      <c r="L1577" s="496"/>
      <c r="M1577" s="496"/>
      <c r="N1577" s="496"/>
      <c r="O1577" s="496"/>
      <c r="P1577" s="496"/>
      <c r="Q1577" s="496"/>
    </row>
    <row r="1578" spans="6:17">
      <c r="F1578" s="496"/>
      <c r="G1578" s="496"/>
      <c r="H1578" s="496"/>
      <c r="I1578" s="496"/>
      <c r="J1578" s="496"/>
      <c r="K1578" s="496"/>
      <c r="L1578" s="496"/>
      <c r="M1578" s="496"/>
      <c r="N1578" s="496"/>
      <c r="O1578" s="496"/>
      <c r="P1578" s="496"/>
      <c r="Q1578" s="496"/>
    </row>
    <row r="1579" spans="6:17">
      <c r="F1579" s="496"/>
      <c r="G1579" s="496"/>
      <c r="H1579" s="496"/>
      <c r="I1579" s="496"/>
      <c r="J1579" s="496"/>
      <c r="K1579" s="496"/>
      <c r="L1579" s="496"/>
      <c r="M1579" s="496"/>
      <c r="N1579" s="496"/>
      <c r="O1579" s="496"/>
      <c r="P1579" s="496"/>
      <c r="Q1579" s="496"/>
    </row>
    <row r="1580" spans="6:17">
      <c r="F1580" s="496"/>
      <c r="G1580" s="496"/>
      <c r="H1580" s="496"/>
      <c r="I1580" s="496"/>
      <c r="J1580" s="496"/>
      <c r="K1580" s="496"/>
      <c r="L1580" s="496"/>
      <c r="M1580" s="496"/>
      <c r="N1580" s="496"/>
      <c r="O1580" s="496"/>
      <c r="P1580" s="496"/>
      <c r="Q1580" s="496"/>
    </row>
    <row r="1581" spans="6:17">
      <c r="F1581" s="496"/>
      <c r="G1581" s="496"/>
      <c r="H1581" s="496"/>
      <c r="I1581" s="496"/>
      <c r="J1581" s="496"/>
      <c r="K1581" s="496"/>
      <c r="L1581" s="496"/>
      <c r="M1581" s="496"/>
      <c r="N1581" s="496"/>
      <c r="O1581" s="496"/>
      <c r="P1581" s="496"/>
      <c r="Q1581" s="496"/>
    </row>
    <row r="1582" spans="6:17">
      <c r="F1582" s="496"/>
      <c r="G1582" s="496"/>
      <c r="H1582" s="496"/>
      <c r="I1582" s="496"/>
      <c r="J1582" s="496"/>
      <c r="K1582" s="496"/>
      <c r="L1582" s="496"/>
      <c r="M1582" s="496"/>
      <c r="N1582" s="496"/>
      <c r="O1582" s="496"/>
      <c r="P1582" s="496"/>
      <c r="Q1582" s="496"/>
    </row>
    <row r="1583" spans="6:17">
      <c r="F1583" s="496"/>
      <c r="G1583" s="496"/>
      <c r="H1583" s="496"/>
      <c r="I1583" s="496"/>
      <c r="J1583" s="496"/>
      <c r="K1583" s="496"/>
      <c r="L1583" s="496"/>
      <c r="M1583" s="496"/>
      <c r="N1583" s="496"/>
      <c r="O1583" s="496"/>
      <c r="P1583" s="496"/>
      <c r="Q1583" s="496"/>
    </row>
    <row r="1584" spans="6:17">
      <c r="F1584" s="496"/>
      <c r="G1584" s="496"/>
      <c r="H1584" s="496"/>
      <c r="I1584" s="496"/>
      <c r="J1584" s="496"/>
      <c r="K1584" s="496"/>
      <c r="L1584" s="496"/>
      <c r="M1584" s="496"/>
      <c r="N1584" s="496"/>
      <c r="O1584" s="496"/>
      <c r="P1584" s="496"/>
      <c r="Q1584" s="496"/>
    </row>
    <row r="1585" spans="6:17">
      <c r="F1585" s="496"/>
      <c r="G1585" s="496"/>
      <c r="H1585" s="496"/>
      <c r="I1585" s="496"/>
      <c r="J1585" s="496"/>
      <c r="K1585" s="496"/>
      <c r="L1585" s="496"/>
      <c r="M1585" s="496"/>
      <c r="N1585" s="496"/>
      <c r="O1585" s="496"/>
      <c r="P1585" s="496"/>
      <c r="Q1585" s="496"/>
    </row>
    <row r="1586" spans="6:17">
      <c r="F1586" s="496"/>
      <c r="G1586" s="496"/>
      <c r="H1586" s="496"/>
      <c r="I1586" s="496"/>
      <c r="J1586" s="496"/>
      <c r="K1586" s="496"/>
      <c r="L1586" s="496"/>
      <c r="M1586" s="496"/>
      <c r="N1586" s="496"/>
      <c r="O1586" s="496"/>
      <c r="P1586" s="496"/>
      <c r="Q1586" s="496"/>
    </row>
    <row r="1587" spans="6:17">
      <c r="F1587" s="496"/>
      <c r="G1587" s="496"/>
      <c r="H1587" s="496"/>
      <c r="I1587" s="496"/>
      <c r="J1587" s="496"/>
      <c r="K1587" s="496"/>
      <c r="L1587" s="496"/>
      <c r="M1587" s="496"/>
      <c r="N1587" s="496"/>
      <c r="O1587" s="496"/>
      <c r="P1587" s="496"/>
      <c r="Q1587" s="496"/>
    </row>
    <row r="1588" spans="6:17">
      <c r="F1588" s="496"/>
      <c r="G1588" s="496"/>
      <c r="H1588" s="496"/>
      <c r="I1588" s="496"/>
      <c r="J1588" s="496"/>
      <c r="K1588" s="496"/>
      <c r="L1588" s="496"/>
      <c r="M1588" s="496"/>
      <c r="N1588" s="496"/>
      <c r="O1588" s="496"/>
      <c r="P1588" s="496"/>
      <c r="Q1588" s="496"/>
    </row>
    <row r="1589" spans="6:17">
      <c r="F1589" s="496"/>
      <c r="G1589" s="496"/>
      <c r="H1589" s="496"/>
      <c r="I1589" s="496"/>
      <c r="J1589" s="496"/>
      <c r="K1589" s="496"/>
      <c r="L1589" s="496"/>
      <c r="M1589" s="496"/>
      <c r="N1589" s="496"/>
      <c r="O1589" s="496"/>
      <c r="P1589" s="496"/>
      <c r="Q1589" s="496"/>
    </row>
    <row r="1590" spans="6:17">
      <c r="F1590" s="496"/>
      <c r="G1590" s="496"/>
      <c r="H1590" s="496"/>
      <c r="I1590" s="496"/>
      <c r="J1590" s="496"/>
      <c r="K1590" s="496"/>
      <c r="L1590" s="496"/>
      <c r="M1590" s="496"/>
      <c r="N1590" s="496"/>
      <c r="O1590" s="496"/>
      <c r="P1590" s="496"/>
      <c r="Q1590" s="496"/>
    </row>
    <row r="1591" spans="6:17">
      <c r="F1591" s="496"/>
      <c r="G1591" s="496"/>
      <c r="H1591" s="496"/>
      <c r="I1591" s="496"/>
      <c r="J1591" s="496"/>
      <c r="K1591" s="496"/>
      <c r="L1591" s="496"/>
      <c r="M1591" s="496"/>
      <c r="N1591" s="496"/>
      <c r="O1591" s="496"/>
      <c r="P1591" s="496"/>
      <c r="Q1591" s="496"/>
    </row>
    <row r="1592" spans="6:17">
      <c r="F1592" s="496"/>
      <c r="G1592" s="496"/>
      <c r="H1592" s="496"/>
      <c r="I1592" s="496"/>
      <c r="J1592" s="496"/>
      <c r="K1592" s="496"/>
      <c r="L1592" s="496"/>
      <c r="M1592" s="496"/>
      <c r="N1592" s="496"/>
      <c r="O1592" s="496"/>
      <c r="P1592" s="496"/>
      <c r="Q1592" s="496"/>
    </row>
    <row r="1593" spans="6:17">
      <c r="F1593" s="496"/>
      <c r="G1593" s="496"/>
      <c r="H1593" s="496"/>
      <c r="I1593" s="496"/>
      <c r="J1593" s="496"/>
      <c r="K1593" s="496"/>
      <c r="L1593" s="496"/>
      <c r="M1593" s="496"/>
      <c r="N1593" s="496"/>
      <c r="O1593" s="496"/>
      <c r="P1593" s="496"/>
      <c r="Q1593" s="496"/>
    </row>
    <row r="1594" spans="6:17">
      <c r="F1594" s="496"/>
      <c r="G1594" s="496"/>
      <c r="H1594" s="496"/>
      <c r="I1594" s="496"/>
      <c r="J1594" s="496"/>
      <c r="K1594" s="496"/>
      <c r="L1594" s="496"/>
      <c r="M1594" s="496"/>
      <c r="N1594" s="496"/>
      <c r="O1594" s="496"/>
      <c r="P1594" s="496"/>
      <c r="Q1594" s="496"/>
    </row>
    <row r="1595" spans="6:17">
      <c r="F1595" s="496"/>
      <c r="G1595" s="496"/>
      <c r="H1595" s="496"/>
      <c r="I1595" s="496"/>
      <c r="J1595" s="496"/>
      <c r="K1595" s="496"/>
      <c r="L1595" s="496"/>
      <c r="M1595" s="496"/>
      <c r="N1595" s="496"/>
      <c r="O1595" s="496"/>
      <c r="P1595" s="496"/>
      <c r="Q1595" s="496"/>
    </row>
    <row r="1596" spans="6:17">
      <c r="F1596" s="496"/>
      <c r="G1596" s="496"/>
      <c r="H1596" s="496"/>
      <c r="I1596" s="496"/>
      <c r="J1596" s="496"/>
      <c r="K1596" s="496"/>
      <c r="L1596" s="496"/>
      <c r="M1596" s="496"/>
      <c r="N1596" s="496"/>
      <c r="O1596" s="496"/>
      <c r="P1596" s="496"/>
      <c r="Q1596" s="496"/>
    </row>
    <row r="1597" spans="6:17">
      <c r="F1597" s="496"/>
      <c r="G1597" s="496"/>
      <c r="H1597" s="496"/>
      <c r="I1597" s="496"/>
      <c r="J1597" s="496"/>
      <c r="K1597" s="496"/>
      <c r="L1597" s="496"/>
      <c r="M1597" s="496"/>
      <c r="N1597" s="496"/>
      <c r="O1597" s="496"/>
      <c r="P1597" s="496"/>
      <c r="Q1597" s="496"/>
    </row>
    <row r="1598" spans="6:17">
      <c r="F1598" s="496"/>
      <c r="G1598" s="496"/>
      <c r="H1598" s="496"/>
      <c r="I1598" s="496"/>
      <c r="J1598" s="496"/>
      <c r="K1598" s="496"/>
      <c r="L1598" s="496"/>
      <c r="M1598" s="496"/>
      <c r="N1598" s="496"/>
      <c r="O1598" s="496"/>
      <c r="P1598" s="496"/>
      <c r="Q1598" s="496"/>
    </row>
    <row r="1599" spans="6:17">
      <c r="F1599" s="496"/>
      <c r="G1599" s="496"/>
      <c r="H1599" s="496"/>
      <c r="I1599" s="496"/>
      <c r="J1599" s="496"/>
      <c r="K1599" s="496"/>
      <c r="L1599" s="496"/>
      <c r="M1599" s="496"/>
      <c r="N1599" s="496"/>
      <c r="O1599" s="496"/>
      <c r="P1599" s="496"/>
      <c r="Q1599" s="496"/>
    </row>
    <row r="1600" spans="6:17">
      <c r="F1600" s="496"/>
      <c r="G1600" s="496"/>
      <c r="H1600" s="496"/>
      <c r="I1600" s="496"/>
      <c r="J1600" s="496"/>
      <c r="K1600" s="496"/>
      <c r="L1600" s="496"/>
      <c r="M1600" s="496"/>
      <c r="N1600" s="496"/>
      <c r="O1600" s="496"/>
      <c r="P1600" s="496"/>
      <c r="Q1600" s="496"/>
    </row>
    <row r="1601" spans="6:17">
      <c r="F1601" s="496"/>
      <c r="G1601" s="496"/>
      <c r="H1601" s="496"/>
      <c r="I1601" s="496"/>
      <c r="J1601" s="496"/>
      <c r="K1601" s="496"/>
      <c r="L1601" s="496"/>
      <c r="M1601" s="496"/>
      <c r="N1601" s="496"/>
      <c r="O1601" s="496"/>
      <c r="P1601" s="496"/>
      <c r="Q1601" s="496"/>
    </row>
    <row r="1602" spans="6:17">
      <c r="F1602" s="496"/>
      <c r="G1602" s="496"/>
      <c r="H1602" s="496"/>
      <c r="I1602" s="496"/>
      <c r="J1602" s="496"/>
      <c r="K1602" s="496"/>
      <c r="L1602" s="496"/>
      <c r="M1602" s="496"/>
      <c r="N1602" s="496"/>
      <c r="O1602" s="496"/>
      <c r="P1602" s="496"/>
      <c r="Q1602" s="496"/>
    </row>
    <row r="1603" spans="6:17">
      <c r="F1603" s="496"/>
      <c r="G1603" s="496"/>
      <c r="H1603" s="496"/>
      <c r="I1603" s="496"/>
      <c r="J1603" s="496"/>
      <c r="K1603" s="496"/>
      <c r="L1603" s="496"/>
      <c r="M1603" s="496"/>
      <c r="N1603" s="496"/>
      <c r="O1603" s="496"/>
      <c r="P1603" s="496"/>
      <c r="Q1603" s="496"/>
    </row>
    <row r="1604" spans="6:17">
      <c r="F1604" s="496"/>
      <c r="G1604" s="496"/>
      <c r="H1604" s="496"/>
      <c r="I1604" s="496"/>
      <c r="J1604" s="496"/>
      <c r="K1604" s="496"/>
      <c r="L1604" s="496"/>
      <c r="M1604" s="496"/>
      <c r="N1604" s="496"/>
      <c r="O1604" s="496"/>
      <c r="P1604" s="496"/>
      <c r="Q1604" s="496"/>
    </row>
    <row r="1605" spans="6:17">
      <c r="F1605" s="496"/>
      <c r="G1605" s="496"/>
      <c r="H1605" s="496"/>
      <c r="I1605" s="496"/>
      <c r="J1605" s="496"/>
      <c r="K1605" s="496"/>
      <c r="L1605" s="496"/>
      <c r="M1605" s="496"/>
      <c r="N1605" s="496"/>
      <c r="O1605" s="496"/>
      <c r="P1605" s="496"/>
      <c r="Q1605" s="496"/>
    </row>
    <row r="1606" spans="6:17">
      <c r="F1606" s="496"/>
      <c r="G1606" s="496"/>
      <c r="H1606" s="496"/>
      <c r="I1606" s="496"/>
      <c r="J1606" s="496"/>
      <c r="K1606" s="496"/>
      <c r="L1606" s="496"/>
      <c r="M1606" s="496"/>
      <c r="N1606" s="496"/>
      <c r="O1606" s="496"/>
      <c r="P1606" s="496"/>
      <c r="Q1606" s="496"/>
    </row>
    <row r="1607" spans="6:17">
      <c r="F1607" s="496"/>
      <c r="G1607" s="496"/>
      <c r="H1607" s="496"/>
      <c r="I1607" s="496"/>
      <c r="J1607" s="496"/>
      <c r="K1607" s="496"/>
      <c r="L1607" s="496"/>
      <c r="M1607" s="496"/>
      <c r="N1607" s="496"/>
      <c r="O1607" s="496"/>
      <c r="P1607" s="496"/>
      <c r="Q1607" s="496"/>
    </row>
    <row r="1608" spans="6:17">
      <c r="F1608" s="496"/>
      <c r="G1608" s="496"/>
      <c r="H1608" s="496"/>
      <c r="I1608" s="496"/>
      <c r="J1608" s="496"/>
      <c r="K1608" s="496"/>
      <c r="L1608" s="496"/>
      <c r="M1608" s="496"/>
      <c r="N1608" s="496"/>
      <c r="O1608" s="496"/>
      <c r="P1608" s="496"/>
      <c r="Q1608" s="496"/>
    </row>
    <row r="1609" spans="6:17">
      <c r="F1609" s="496"/>
      <c r="G1609" s="496"/>
      <c r="H1609" s="496"/>
      <c r="I1609" s="496"/>
      <c r="J1609" s="496"/>
      <c r="K1609" s="496"/>
      <c r="L1609" s="496"/>
      <c r="M1609" s="496"/>
      <c r="N1609" s="496"/>
      <c r="O1609" s="496"/>
      <c r="P1609" s="496"/>
      <c r="Q1609" s="496"/>
    </row>
    <row r="1610" spans="6:17">
      <c r="F1610" s="496"/>
      <c r="G1610" s="496"/>
      <c r="H1610" s="496"/>
      <c r="I1610" s="496"/>
      <c r="J1610" s="496"/>
      <c r="K1610" s="496"/>
      <c r="L1610" s="496"/>
      <c r="M1610" s="496"/>
      <c r="N1610" s="496"/>
      <c r="O1610" s="496"/>
      <c r="P1610" s="496"/>
      <c r="Q1610" s="496"/>
    </row>
    <row r="1611" spans="6:17">
      <c r="F1611" s="496"/>
      <c r="G1611" s="496"/>
      <c r="H1611" s="496"/>
      <c r="I1611" s="496"/>
      <c r="J1611" s="496"/>
      <c r="K1611" s="496"/>
      <c r="L1611" s="496"/>
      <c r="M1611" s="496"/>
      <c r="N1611" s="496"/>
      <c r="O1611" s="496"/>
      <c r="P1611" s="496"/>
      <c r="Q1611" s="496"/>
    </row>
    <row r="1612" spans="6:17">
      <c r="F1612" s="496"/>
      <c r="G1612" s="496"/>
      <c r="H1612" s="496"/>
      <c r="I1612" s="496"/>
      <c r="J1612" s="496"/>
      <c r="K1612" s="496"/>
      <c r="L1612" s="496"/>
      <c r="M1612" s="496"/>
      <c r="N1612" s="496"/>
      <c r="O1612" s="496"/>
      <c r="P1612" s="496"/>
      <c r="Q1612" s="496"/>
    </row>
    <row r="1613" spans="6:17">
      <c r="F1613" s="496"/>
      <c r="G1613" s="496"/>
      <c r="H1613" s="496"/>
      <c r="I1613" s="496"/>
      <c r="J1613" s="496"/>
      <c r="K1613" s="496"/>
      <c r="L1613" s="496"/>
      <c r="M1613" s="496"/>
      <c r="N1613" s="496"/>
      <c r="O1613" s="496"/>
      <c r="P1613" s="496"/>
      <c r="Q1613" s="496"/>
    </row>
    <row r="1614" spans="6:17">
      <c r="F1614" s="496"/>
      <c r="G1614" s="496"/>
      <c r="H1614" s="496"/>
      <c r="I1614" s="496"/>
      <c r="J1614" s="496"/>
      <c r="K1614" s="496"/>
      <c r="L1614" s="496"/>
      <c r="M1614" s="496"/>
      <c r="N1614" s="496"/>
      <c r="O1614" s="496"/>
      <c r="P1614" s="496"/>
      <c r="Q1614" s="496"/>
    </row>
    <row r="1615" spans="6:17">
      <c r="F1615" s="496"/>
      <c r="G1615" s="496"/>
      <c r="H1615" s="496"/>
      <c r="I1615" s="496"/>
      <c r="J1615" s="496"/>
      <c r="K1615" s="496"/>
      <c r="L1615" s="496"/>
      <c r="M1615" s="496"/>
      <c r="N1615" s="496"/>
      <c r="O1615" s="496"/>
      <c r="P1615" s="496"/>
      <c r="Q1615" s="496"/>
    </row>
    <row r="1616" spans="6:17">
      <c r="F1616" s="496"/>
      <c r="G1616" s="496"/>
      <c r="H1616" s="496"/>
      <c r="I1616" s="496"/>
      <c r="J1616" s="496"/>
      <c r="K1616" s="496"/>
      <c r="L1616" s="496"/>
      <c r="M1616" s="496"/>
      <c r="N1616" s="496"/>
      <c r="O1616" s="496"/>
      <c r="P1616" s="496"/>
      <c r="Q1616" s="496"/>
    </row>
    <row r="1617" spans="6:17">
      <c r="F1617" s="496"/>
      <c r="G1617" s="496"/>
      <c r="H1617" s="496"/>
      <c r="I1617" s="496"/>
      <c r="J1617" s="496"/>
      <c r="K1617" s="496"/>
      <c r="L1617" s="496"/>
      <c r="M1617" s="496"/>
      <c r="N1617" s="496"/>
      <c r="O1617" s="496"/>
      <c r="P1617" s="496"/>
      <c r="Q1617" s="496"/>
    </row>
    <row r="1618" spans="6:17">
      <c r="F1618" s="496"/>
      <c r="G1618" s="496"/>
      <c r="H1618" s="496"/>
      <c r="I1618" s="496"/>
      <c r="J1618" s="496"/>
      <c r="K1618" s="496"/>
      <c r="L1618" s="496"/>
      <c r="M1618" s="496"/>
      <c r="N1618" s="496"/>
      <c r="O1618" s="496"/>
      <c r="P1618" s="496"/>
      <c r="Q1618" s="496"/>
    </row>
    <row r="1619" spans="6:17">
      <c r="F1619" s="496"/>
      <c r="G1619" s="496"/>
      <c r="H1619" s="496"/>
      <c r="I1619" s="496"/>
      <c r="J1619" s="496"/>
      <c r="K1619" s="496"/>
      <c r="L1619" s="496"/>
      <c r="M1619" s="496"/>
      <c r="N1619" s="496"/>
      <c r="O1619" s="496"/>
      <c r="P1619" s="496"/>
      <c r="Q1619" s="496"/>
    </row>
    <row r="1620" spans="6:17">
      <c r="F1620" s="496"/>
      <c r="G1620" s="496"/>
      <c r="H1620" s="496"/>
      <c r="I1620" s="496"/>
      <c r="J1620" s="496"/>
      <c r="K1620" s="496"/>
      <c r="L1620" s="496"/>
      <c r="M1620" s="496"/>
      <c r="N1620" s="496"/>
      <c r="O1620" s="496"/>
      <c r="P1620" s="496"/>
      <c r="Q1620" s="496"/>
    </row>
    <row r="1621" spans="6:17">
      <c r="F1621" s="496"/>
      <c r="G1621" s="496"/>
      <c r="H1621" s="496"/>
      <c r="I1621" s="496"/>
      <c r="J1621" s="496"/>
      <c r="K1621" s="496"/>
      <c r="L1621" s="496"/>
      <c r="M1621" s="496"/>
      <c r="N1621" s="496"/>
      <c r="O1621" s="496"/>
      <c r="P1621" s="496"/>
      <c r="Q1621" s="496"/>
    </row>
    <row r="1622" spans="6:17">
      <c r="F1622" s="496"/>
      <c r="G1622" s="496"/>
      <c r="H1622" s="496"/>
      <c r="I1622" s="496"/>
      <c r="J1622" s="496"/>
      <c r="K1622" s="496"/>
      <c r="L1622" s="496"/>
      <c r="M1622" s="496"/>
      <c r="N1622" s="496"/>
      <c r="O1622" s="496"/>
      <c r="P1622" s="496"/>
      <c r="Q1622" s="496"/>
    </row>
    <row r="1623" spans="6:17">
      <c r="F1623" s="496"/>
      <c r="G1623" s="496"/>
      <c r="H1623" s="496"/>
      <c r="I1623" s="496"/>
      <c r="J1623" s="496"/>
      <c r="K1623" s="496"/>
      <c r="L1623" s="496"/>
      <c r="M1623" s="496"/>
      <c r="N1623" s="496"/>
      <c r="O1623" s="496"/>
      <c r="P1623" s="496"/>
      <c r="Q1623" s="496"/>
    </row>
    <row r="1624" spans="6:17">
      <c r="F1624" s="496"/>
      <c r="G1624" s="496"/>
      <c r="H1624" s="496"/>
      <c r="I1624" s="496"/>
      <c r="J1624" s="496"/>
      <c r="K1624" s="496"/>
      <c r="L1624" s="496"/>
      <c r="M1624" s="496"/>
      <c r="N1624" s="496"/>
      <c r="O1624" s="496"/>
      <c r="P1624" s="496"/>
      <c r="Q1624" s="496"/>
    </row>
    <row r="1625" spans="6:17">
      <c r="F1625" s="496"/>
      <c r="G1625" s="496"/>
      <c r="H1625" s="496"/>
      <c r="I1625" s="496"/>
      <c r="J1625" s="496"/>
      <c r="K1625" s="496"/>
      <c r="L1625" s="496"/>
      <c r="M1625" s="496"/>
      <c r="N1625" s="496"/>
      <c r="O1625" s="496"/>
      <c r="P1625" s="496"/>
      <c r="Q1625" s="496"/>
    </row>
    <row r="1626" spans="6:17">
      <c r="F1626" s="496"/>
      <c r="G1626" s="496"/>
      <c r="H1626" s="496"/>
      <c r="I1626" s="496"/>
      <c r="J1626" s="496"/>
      <c r="K1626" s="496"/>
      <c r="L1626" s="496"/>
      <c r="M1626" s="496"/>
      <c r="N1626" s="496"/>
      <c r="O1626" s="496"/>
      <c r="P1626" s="496"/>
      <c r="Q1626" s="496"/>
    </row>
    <row r="1627" spans="6:17">
      <c r="F1627" s="496"/>
      <c r="G1627" s="496"/>
      <c r="H1627" s="496"/>
      <c r="I1627" s="496"/>
      <c r="J1627" s="496"/>
      <c r="K1627" s="496"/>
      <c r="L1627" s="496"/>
      <c r="M1627" s="496"/>
      <c r="N1627" s="496"/>
      <c r="O1627" s="496"/>
      <c r="P1627" s="496"/>
      <c r="Q1627" s="496"/>
    </row>
    <row r="1628" spans="6:17">
      <c r="F1628" s="496"/>
      <c r="G1628" s="496"/>
      <c r="H1628" s="496"/>
      <c r="I1628" s="496"/>
      <c r="J1628" s="496"/>
      <c r="K1628" s="496"/>
      <c r="L1628" s="496"/>
      <c r="M1628" s="496"/>
      <c r="N1628" s="496"/>
      <c r="O1628" s="496"/>
      <c r="P1628" s="496"/>
      <c r="Q1628" s="496"/>
    </row>
    <row r="1629" spans="6:17">
      <c r="F1629" s="496"/>
      <c r="G1629" s="496"/>
      <c r="H1629" s="496"/>
      <c r="I1629" s="496"/>
      <c r="J1629" s="496"/>
      <c r="K1629" s="496"/>
      <c r="L1629" s="496"/>
      <c r="M1629" s="496"/>
      <c r="N1629" s="496"/>
      <c r="O1629" s="496"/>
      <c r="P1629" s="496"/>
      <c r="Q1629" s="496"/>
    </row>
    <row r="1630" spans="6:17">
      <c r="F1630" s="496"/>
      <c r="G1630" s="496"/>
      <c r="H1630" s="496"/>
      <c r="I1630" s="496"/>
      <c r="J1630" s="496"/>
      <c r="K1630" s="496"/>
      <c r="L1630" s="496"/>
      <c r="M1630" s="496"/>
      <c r="N1630" s="496"/>
      <c r="O1630" s="496"/>
      <c r="P1630" s="496"/>
      <c r="Q1630" s="496"/>
    </row>
    <row r="1631" spans="6:17">
      <c r="F1631" s="496"/>
      <c r="G1631" s="496"/>
      <c r="H1631" s="496"/>
      <c r="I1631" s="496"/>
      <c r="J1631" s="496"/>
      <c r="K1631" s="496"/>
      <c r="L1631" s="496"/>
      <c r="M1631" s="496"/>
      <c r="N1631" s="496"/>
      <c r="O1631" s="496"/>
      <c r="P1631" s="496"/>
      <c r="Q1631" s="496"/>
    </row>
    <row r="1632" spans="6:17">
      <c r="F1632" s="496"/>
      <c r="G1632" s="496"/>
      <c r="H1632" s="496"/>
      <c r="I1632" s="496"/>
      <c r="J1632" s="496"/>
      <c r="K1632" s="496"/>
      <c r="L1632" s="496"/>
      <c r="M1632" s="496"/>
      <c r="N1632" s="496"/>
      <c r="O1632" s="496"/>
      <c r="P1632" s="496"/>
      <c r="Q1632" s="496"/>
    </row>
    <row r="1633" spans="6:17">
      <c r="F1633" s="496"/>
      <c r="G1633" s="496"/>
      <c r="H1633" s="496"/>
      <c r="I1633" s="496"/>
      <c r="J1633" s="496"/>
      <c r="K1633" s="496"/>
      <c r="L1633" s="496"/>
      <c r="M1633" s="496"/>
      <c r="N1633" s="496"/>
      <c r="O1633" s="496"/>
      <c r="P1633" s="496"/>
      <c r="Q1633" s="496"/>
    </row>
    <row r="1634" spans="6:17">
      <c r="F1634" s="496"/>
      <c r="G1634" s="496"/>
      <c r="H1634" s="496"/>
      <c r="I1634" s="496"/>
      <c r="J1634" s="496"/>
      <c r="K1634" s="496"/>
      <c r="L1634" s="496"/>
      <c r="M1634" s="496"/>
      <c r="N1634" s="496"/>
      <c r="O1634" s="496"/>
      <c r="P1634" s="496"/>
      <c r="Q1634" s="496"/>
    </row>
    <row r="1635" spans="6:17">
      <c r="F1635" s="496"/>
      <c r="G1635" s="496"/>
      <c r="H1635" s="496"/>
      <c r="I1635" s="496"/>
      <c r="J1635" s="496"/>
      <c r="K1635" s="496"/>
      <c r="L1635" s="496"/>
      <c r="M1635" s="496"/>
      <c r="N1635" s="496"/>
      <c r="O1635" s="496"/>
      <c r="P1635" s="496"/>
      <c r="Q1635" s="496"/>
    </row>
    <row r="1636" spans="6:17">
      <c r="F1636" s="496"/>
      <c r="G1636" s="496"/>
      <c r="H1636" s="496"/>
      <c r="I1636" s="496"/>
      <c r="J1636" s="496"/>
      <c r="K1636" s="496"/>
      <c r="L1636" s="496"/>
      <c r="M1636" s="496"/>
      <c r="N1636" s="496"/>
      <c r="O1636" s="496"/>
      <c r="P1636" s="496"/>
      <c r="Q1636" s="496"/>
    </row>
    <row r="1637" spans="6:17">
      <c r="F1637" s="496"/>
      <c r="G1637" s="496"/>
      <c r="H1637" s="496"/>
      <c r="I1637" s="496"/>
      <c r="J1637" s="496"/>
      <c r="K1637" s="496"/>
      <c r="L1637" s="496"/>
      <c r="M1637" s="496"/>
      <c r="N1637" s="496"/>
      <c r="O1637" s="496"/>
      <c r="P1637" s="496"/>
      <c r="Q1637" s="496"/>
    </row>
    <row r="1638" spans="6:17">
      <c r="F1638" s="496"/>
      <c r="G1638" s="496"/>
      <c r="H1638" s="496"/>
      <c r="I1638" s="496"/>
      <c r="J1638" s="496"/>
      <c r="K1638" s="496"/>
      <c r="L1638" s="496"/>
      <c r="M1638" s="496"/>
      <c r="N1638" s="496"/>
      <c r="O1638" s="496"/>
      <c r="P1638" s="496"/>
      <c r="Q1638" s="496"/>
    </row>
    <row r="1639" spans="6:17">
      <c r="F1639" s="496"/>
      <c r="G1639" s="496"/>
      <c r="H1639" s="496"/>
      <c r="I1639" s="496"/>
      <c r="J1639" s="496"/>
      <c r="K1639" s="496"/>
      <c r="L1639" s="496"/>
      <c r="M1639" s="496"/>
      <c r="N1639" s="496"/>
      <c r="O1639" s="496"/>
      <c r="P1639" s="496"/>
      <c r="Q1639" s="496"/>
    </row>
    <row r="1640" spans="6:17">
      <c r="F1640" s="496"/>
      <c r="G1640" s="496"/>
      <c r="H1640" s="496"/>
      <c r="I1640" s="496"/>
      <c r="J1640" s="496"/>
      <c r="K1640" s="496"/>
      <c r="L1640" s="496"/>
      <c r="M1640" s="496"/>
      <c r="N1640" s="496"/>
      <c r="O1640" s="496"/>
      <c r="P1640" s="496"/>
      <c r="Q1640" s="496"/>
    </row>
    <row r="1641" spans="6:17">
      <c r="F1641" s="496"/>
      <c r="G1641" s="496"/>
      <c r="H1641" s="496"/>
      <c r="I1641" s="496"/>
      <c r="J1641" s="496"/>
      <c r="K1641" s="496"/>
      <c r="L1641" s="496"/>
      <c r="M1641" s="496"/>
      <c r="N1641" s="496"/>
      <c r="O1641" s="496"/>
      <c r="P1641" s="496"/>
      <c r="Q1641" s="496"/>
    </row>
    <row r="1642" spans="6:17">
      <c r="F1642" s="496"/>
      <c r="G1642" s="496"/>
      <c r="H1642" s="496"/>
      <c r="I1642" s="496"/>
      <c r="J1642" s="496"/>
      <c r="K1642" s="496"/>
      <c r="L1642" s="496"/>
      <c r="M1642" s="496"/>
      <c r="N1642" s="496"/>
      <c r="O1642" s="496"/>
      <c r="P1642" s="496"/>
      <c r="Q1642" s="496"/>
    </row>
    <row r="1643" spans="6:17">
      <c r="F1643" s="496"/>
      <c r="G1643" s="496"/>
      <c r="H1643" s="496"/>
      <c r="I1643" s="496"/>
      <c r="J1643" s="496"/>
      <c r="K1643" s="496"/>
      <c r="L1643" s="496"/>
      <c r="M1643" s="496"/>
      <c r="N1643" s="496"/>
      <c r="O1643" s="496"/>
      <c r="P1643" s="496"/>
      <c r="Q1643" s="496"/>
    </row>
    <row r="1644" spans="6:17">
      <c r="F1644" s="496"/>
      <c r="G1644" s="496"/>
      <c r="H1644" s="496"/>
      <c r="I1644" s="496"/>
      <c r="J1644" s="496"/>
      <c r="K1644" s="496"/>
      <c r="L1644" s="496"/>
      <c r="M1644" s="496"/>
      <c r="N1644" s="496"/>
      <c r="O1644" s="496"/>
      <c r="P1644" s="496"/>
      <c r="Q1644" s="496"/>
    </row>
    <row r="1645" spans="6:17">
      <c r="F1645" s="496"/>
      <c r="G1645" s="496"/>
      <c r="H1645" s="496"/>
      <c r="I1645" s="496"/>
      <c r="J1645" s="496"/>
      <c r="K1645" s="496"/>
      <c r="L1645" s="496"/>
      <c r="M1645" s="496"/>
      <c r="N1645" s="496"/>
      <c r="O1645" s="496"/>
      <c r="P1645" s="496"/>
      <c r="Q1645" s="496"/>
    </row>
    <row r="1646" spans="6:17">
      <c r="F1646" s="496"/>
      <c r="G1646" s="496"/>
      <c r="H1646" s="496"/>
      <c r="I1646" s="496"/>
      <c r="J1646" s="496"/>
      <c r="K1646" s="496"/>
      <c r="L1646" s="496"/>
      <c r="M1646" s="496"/>
      <c r="N1646" s="496"/>
      <c r="O1646" s="496"/>
      <c r="P1646" s="496"/>
      <c r="Q1646" s="496"/>
    </row>
    <row r="1647" spans="6:17">
      <c r="F1647" s="496"/>
      <c r="G1647" s="496"/>
      <c r="H1647" s="496"/>
      <c r="I1647" s="496"/>
      <c r="J1647" s="496"/>
      <c r="K1647" s="496"/>
      <c r="L1647" s="496"/>
      <c r="M1647" s="496"/>
      <c r="N1647" s="496"/>
      <c r="O1647" s="496"/>
      <c r="P1647" s="496"/>
      <c r="Q1647" s="496"/>
    </row>
    <row r="1648" spans="6:17">
      <c r="F1648" s="496"/>
      <c r="G1648" s="496"/>
      <c r="H1648" s="496"/>
      <c r="I1648" s="496"/>
      <c r="J1648" s="496"/>
      <c r="K1648" s="496"/>
      <c r="L1648" s="496"/>
      <c r="M1648" s="496"/>
      <c r="N1648" s="496"/>
      <c r="O1648" s="496"/>
      <c r="P1648" s="496"/>
      <c r="Q1648" s="496"/>
    </row>
    <row r="1649" spans="6:17">
      <c r="F1649" s="496"/>
      <c r="G1649" s="496"/>
      <c r="H1649" s="496"/>
      <c r="I1649" s="496"/>
      <c r="J1649" s="496"/>
      <c r="K1649" s="496"/>
      <c r="L1649" s="496"/>
      <c r="M1649" s="496"/>
      <c r="N1649" s="496"/>
      <c r="O1649" s="496"/>
      <c r="P1649" s="496"/>
      <c r="Q1649" s="496"/>
    </row>
    <row r="1650" spans="6:17">
      <c r="F1650" s="496"/>
      <c r="G1650" s="496"/>
      <c r="H1650" s="496"/>
      <c r="I1650" s="496"/>
      <c r="J1650" s="496"/>
      <c r="K1650" s="496"/>
      <c r="L1650" s="496"/>
      <c r="M1650" s="496"/>
      <c r="N1650" s="496"/>
      <c r="O1650" s="496"/>
      <c r="P1650" s="496"/>
      <c r="Q1650" s="496"/>
    </row>
    <row r="1651" spans="6:17">
      <c r="F1651" s="496"/>
      <c r="G1651" s="496"/>
      <c r="H1651" s="496"/>
      <c r="I1651" s="496"/>
      <c r="J1651" s="496"/>
      <c r="K1651" s="496"/>
      <c r="L1651" s="496"/>
      <c r="M1651" s="496"/>
      <c r="N1651" s="496"/>
      <c r="O1651" s="496"/>
      <c r="P1651" s="496"/>
      <c r="Q1651" s="496"/>
    </row>
    <row r="1652" spans="6:17">
      <c r="F1652" s="496"/>
      <c r="G1652" s="496"/>
      <c r="H1652" s="496"/>
      <c r="I1652" s="496"/>
      <c r="J1652" s="496"/>
      <c r="K1652" s="496"/>
      <c r="L1652" s="496"/>
      <c r="M1652" s="496"/>
      <c r="N1652" s="496"/>
      <c r="O1652" s="496"/>
      <c r="P1652" s="496"/>
      <c r="Q1652" s="496"/>
    </row>
    <row r="1653" spans="6:17">
      <c r="F1653" s="496"/>
      <c r="G1653" s="496"/>
      <c r="H1653" s="496"/>
      <c r="I1653" s="496"/>
      <c r="J1653" s="496"/>
      <c r="K1653" s="496"/>
      <c r="L1653" s="496"/>
      <c r="M1653" s="496"/>
      <c r="N1653" s="496"/>
      <c r="O1653" s="496"/>
      <c r="P1653" s="496"/>
      <c r="Q1653" s="496"/>
    </row>
    <row r="1654" spans="6:17">
      <c r="F1654" s="496"/>
      <c r="G1654" s="496"/>
      <c r="H1654" s="496"/>
      <c r="I1654" s="496"/>
      <c r="J1654" s="496"/>
      <c r="K1654" s="496"/>
      <c r="L1654" s="496"/>
      <c r="M1654" s="496"/>
      <c r="N1654" s="496"/>
      <c r="O1654" s="496"/>
      <c r="P1654" s="496"/>
      <c r="Q1654" s="496"/>
    </row>
    <row r="1655" spans="6:17">
      <c r="F1655" s="496"/>
      <c r="G1655" s="496"/>
      <c r="H1655" s="496"/>
      <c r="I1655" s="496"/>
      <c r="J1655" s="496"/>
      <c r="K1655" s="496"/>
      <c r="L1655" s="496"/>
      <c r="M1655" s="496"/>
      <c r="N1655" s="496"/>
      <c r="O1655" s="496"/>
      <c r="P1655" s="496"/>
      <c r="Q1655" s="496"/>
    </row>
    <row r="1656" spans="6:17">
      <c r="F1656" s="496"/>
      <c r="G1656" s="496"/>
      <c r="H1656" s="496"/>
      <c r="I1656" s="496"/>
      <c r="J1656" s="496"/>
      <c r="K1656" s="496"/>
      <c r="L1656" s="496"/>
      <c r="M1656" s="496"/>
      <c r="N1656" s="496"/>
      <c r="O1656" s="496"/>
      <c r="P1656" s="496"/>
      <c r="Q1656" s="496"/>
    </row>
    <row r="1657" spans="6:17">
      <c r="F1657" s="496"/>
      <c r="G1657" s="496"/>
      <c r="H1657" s="496"/>
      <c r="I1657" s="496"/>
      <c r="J1657" s="496"/>
      <c r="K1657" s="496"/>
      <c r="L1657" s="496"/>
      <c r="M1657" s="496"/>
      <c r="N1657" s="496"/>
      <c r="O1657" s="496"/>
      <c r="P1657" s="496"/>
      <c r="Q1657" s="496"/>
    </row>
    <row r="1658" spans="6:17">
      <c r="F1658" s="496"/>
      <c r="G1658" s="496"/>
      <c r="H1658" s="496"/>
      <c r="I1658" s="496"/>
      <c r="J1658" s="496"/>
      <c r="K1658" s="496"/>
      <c r="L1658" s="496"/>
      <c r="M1658" s="496"/>
      <c r="N1658" s="496"/>
      <c r="O1658" s="496"/>
      <c r="P1658" s="496"/>
      <c r="Q1658" s="496"/>
    </row>
    <row r="1659" spans="6:17">
      <c r="F1659" s="496"/>
      <c r="G1659" s="496"/>
      <c r="H1659" s="496"/>
      <c r="I1659" s="496"/>
      <c r="J1659" s="496"/>
      <c r="K1659" s="496"/>
      <c r="L1659" s="496"/>
      <c r="M1659" s="496"/>
      <c r="N1659" s="496"/>
      <c r="O1659" s="496"/>
      <c r="P1659" s="496"/>
      <c r="Q1659" s="496"/>
    </row>
    <row r="1660" spans="6:17">
      <c r="F1660" s="496"/>
      <c r="G1660" s="496"/>
      <c r="H1660" s="496"/>
      <c r="I1660" s="496"/>
      <c r="J1660" s="496"/>
      <c r="K1660" s="496"/>
      <c r="L1660" s="496"/>
      <c r="M1660" s="496"/>
      <c r="N1660" s="496"/>
      <c r="O1660" s="496"/>
      <c r="P1660" s="496"/>
      <c r="Q1660" s="496"/>
    </row>
    <row r="1661" spans="6:17">
      <c r="F1661" s="496"/>
      <c r="G1661" s="496"/>
      <c r="H1661" s="496"/>
      <c r="I1661" s="496"/>
      <c r="J1661" s="496"/>
      <c r="K1661" s="496"/>
      <c r="L1661" s="496"/>
      <c r="M1661" s="496"/>
      <c r="N1661" s="496"/>
      <c r="O1661" s="496"/>
      <c r="P1661" s="496"/>
      <c r="Q1661" s="496"/>
    </row>
    <row r="1662" spans="6:17">
      <c r="F1662" s="496"/>
      <c r="G1662" s="496"/>
      <c r="H1662" s="496"/>
      <c r="I1662" s="496"/>
      <c r="J1662" s="496"/>
      <c r="K1662" s="496"/>
      <c r="L1662" s="496"/>
      <c r="M1662" s="496"/>
      <c r="N1662" s="496"/>
      <c r="O1662" s="496"/>
      <c r="P1662" s="496"/>
      <c r="Q1662" s="496"/>
    </row>
    <row r="1663" spans="6:17">
      <c r="F1663" s="496"/>
      <c r="G1663" s="496"/>
      <c r="H1663" s="496"/>
      <c r="I1663" s="496"/>
      <c r="J1663" s="496"/>
      <c r="K1663" s="496"/>
      <c r="L1663" s="496"/>
      <c r="M1663" s="496"/>
      <c r="N1663" s="496"/>
      <c r="O1663" s="496"/>
      <c r="P1663" s="496"/>
      <c r="Q1663" s="496"/>
    </row>
    <row r="1664" spans="6:17">
      <c r="F1664" s="496"/>
      <c r="G1664" s="496"/>
      <c r="H1664" s="496"/>
      <c r="I1664" s="496"/>
      <c r="J1664" s="496"/>
      <c r="K1664" s="496"/>
      <c r="L1664" s="496"/>
      <c r="M1664" s="496"/>
      <c r="N1664" s="496"/>
      <c r="O1664" s="496"/>
      <c r="P1664" s="496"/>
      <c r="Q1664" s="496"/>
    </row>
    <row r="1665" spans="6:17">
      <c r="F1665" s="496"/>
      <c r="G1665" s="496"/>
      <c r="H1665" s="496"/>
      <c r="I1665" s="496"/>
      <c r="J1665" s="496"/>
      <c r="K1665" s="496"/>
      <c r="L1665" s="496"/>
      <c r="M1665" s="496"/>
      <c r="N1665" s="496"/>
      <c r="O1665" s="496"/>
      <c r="P1665" s="496"/>
      <c r="Q1665" s="496"/>
    </row>
    <row r="1666" spans="6:17">
      <c r="F1666" s="496"/>
      <c r="G1666" s="496"/>
      <c r="H1666" s="496"/>
      <c r="I1666" s="496"/>
      <c r="J1666" s="496"/>
      <c r="K1666" s="496"/>
      <c r="L1666" s="496"/>
      <c r="M1666" s="496"/>
      <c r="N1666" s="496"/>
      <c r="O1666" s="496"/>
      <c r="P1666" s="496"/>
      <c r="Q1666" s="496"/>
    </row>
    <row r="1667" spans="6:17">
      <c r="F1667" s="496"/>
      <c r="G1667" s="496"/>
      <c r="H1667" s="496"/>
      <c r="I1667" s="496"/>
      <c r="J1667" s="496"/>
      <c r="K1667" s="496"/>
      <c r="L1667" s="496"/>
      <c r="M1667" s="496"/>
      <c r="N1667" s="496"/>
      <c r="O1667" s="496"/>
      <c r="P1667" s="496"/>
      <c r="Q1667" s="496"/>
    </row>
    <row r="1668" spans="6:17">
      <c r="F1668" s="496"/>
      <c r="G1668" s="496"/>
      <c r="H1668" s="496"/>
      <c r="I1668" s="496"/>
      <c r="J1668" s="496"/>
      <c r="K1668" s="496"/>
      <c r="L1668" s="496"/>
      <c r="M1668" s="496"/>
      <c r="N1668" s="496"/>
      <c r="O1668" s="496"/>
      <c r="P1668" s="496"/>
      <c r="Q1668" s="496"/>
    </row>
    <row r="1669" spans="6:17">
      <c r="F1669" s="496"/>
      <c r="G1669" s="496"/>
      <c r="H1669" s="496"/>
      <c r="I1669" s="496"/>
      <c r="J1669" s="496"/>
      <c r="K1669" s="496"/>
      <c r="L1669" s="496"/>
      <c r="M1669" s="496"/>
      <c r="N1669" s="496"/>
      <c r="O1669" s="496"/>
      <c r="P1669" s="496"/>
      <c r="Q1669" s="496"/>
    </row>
    <row r="1670" spans="6:17">
      <c r="F1670" s="496"/>
      <c r="G1670" s="496"/>
      <c r="H1670" s="496"/>
      <c r="I1670" s="496"/>
      <c r="J1670" s="496"/>
      <c r="K1670" s="496"/>
      <c r="L1670" s="496"/>
      <c r="M1670" s="496"/>
      <c r="N1670" s="496"/>
      <c r="O1670" s="496"/>
      <c r="P1670" s="496"/>
      <c r="Q1670" s="496"/>
    </row>
    <row r="1671" spans="6:17">
      <c r="F1671" s="496"/>
      <c r="G1671" s="496"/>
      <c r="H1671" s="496"/>
      <c r="I1671" s="496"/>
      <c r="J1671" s="496"/>
      <c r="K1671" s="496"/>
      <c r="L1671" s="496"/>
      <c r="M1671" s="496"/>
      <c r="N1671" s="496"/>
      <c r="O1671" s="496"/>
      <c r="P1671" s="496"/>
      <c r="Q1671" s="496"/>
    </row>
    <row r="1672" spans="6:17">
      <c r="F1672" s="496"/>
      <c r="G1672" s="496"/>
      <c r="H1672" s="496"/>
      <c r="I1672" s="496"/>
      <c r="J1672" s="496"/>
      <c r="K1672" s="496"/>
      <c r="L1672" s="496"/>
      <c r="M1672" s="496"/>
      <c r="N1672" s="496"/>
      <c r="O1672" s="496"/>
      <c r="P1672" s="496"/>
      <c r="Q1672" s="496"/>
    </row>
    <row r="1673" spans="6:17">
      <c r="F1673" s="496"/>
      <c r="G1673" s="496"/>
      <c r="H1673" s="496"/>
      <c r="I1673" s="496"/>
      <c r="J1673" s="496"/>
      <c r="K1673" s="496"/>
      <c r="L1673" s="496"/>
      <c r="M1673" s="496"/>
      <c r="N1673" s="496"/>
      <c r="O1673" s="496"/>
      <c r="P1673" s="496"/>
      <c r="Q1673" s="496"/>
    </row>
    <row r="1674" spans="6:17">
      <c r="F1674" s="496"/>
      <c r="G1674" s="496"/>
      <c r="H1674" s="496"/>
      <c r="I1674" s="496"/>
      <c r="J1674" s="496"/>
      <c r="K1674" s="496"/>
      <c r="L1674" s="496"/>
      <c r="M1674" s="496"/>
      <c r="N1674" s="496"/>
      <c r="O1674" s="496"/>
      <c r="P1674" s="496"/>
      <c r="Q1674" s="496"/>
    </row>
    <row r="1675" spans="6:17">
      <c r="F1675" s="496"/>
      <c r="G1675" s="496"/>
      <c r="H1675" s="496"/>
      <c r="I1675" s="496"/>
      <c r="J1675" s="496"/>
      <c r="K1675" s="496"/>
      <c r="L1675" s="496"/>
      <c r="M1675" s="496"/>
      <c r="N1675" s="496"/>
      <c r="O1675" s="496"/>
      <c r="P1675" s="496"/>
      <c r="Q1675" s="496"/>
    </row>
    <row r="1676" spans="6:17">
      <c r="F1676" s="496"/>
      <c r="G1676" s="496"/>
      <c r="H1676" s="496"/>
      <c r="I1676" s="496"/>
      <c r="J1676" s="496"/>
      <c r="K1676" s="496"/>
      <c r="L1676" s="496"/>
      <c r="M1676" s="496"/>
      <c r="N1676" s="496"/>
      <c r="O1676" s="496"/>
      <c r="P1676" s="496"/>
      <c r="Q1676" s="496"/>
    </row>
    <row r="1677" spans="6:17">
      <c r="F1677" s="496"/>
      <c r="G1677" s="496"/>
      <c r="H1677" s="496"/>
      <c r="I1677" s="496"/>
      <c r="J1677" s="496"/>
      <c r="K1677" s="496"/>
      <c r="L1677" s="496"/>
      <c r="M1677" s="496"/>
      <c r="N1677" s="496"/>
      <c r="O1677" s="496"/>
      <c r="P1677" s="496"/>
      <c r="Q1677" s="496"/>
    </row>
    <row r="1678" spans="6:17">
      <c r="F1678" s="496"/>
      <c r="G1678" s="496"/>
      <c r="H1678" s="496"/>
      <c r="I1678" s="496"/>
      <c r="J1678" s="496"/>
      <c r="K1678" s="496"/>
      <c r="L1678" s="496"/>
      <c r="M1678" s="496"/>
      <c r="N1678" s="496"/>
      <c r="O1678" s="496"/>
      <c r="P1678" s="496"/>
      <c r="Q1678" s="496"/>
    </row>
    <row r="1679" spans="6:17">
      <c r="F1679" s="496"/>
      <c r="G1679" s="496"/>
      <c r="H1679" s="496"/>
      <c r="I1679" s="496"/>
      <c r="J1679" s="496"/>
      <c r="K1679" s="496"/>
      <c r="L1679" s="496"/>
      <c r="M1679" s="496"/>
      <c r="N1679" s="496"/>
      <c r="O1679" s="496"/>
      <c r="P1679" s="496"/>
      <c r="Q1679" s="496"/>
    </row>
    <row r="1680" spans="6:17">
      <c r="F1680" s="496"/>
      <c r="G1680" s="496"/>
      <c r="H1680" s="496"/>
      <c r="I1680" s="496"/>
      <c r="J1680" s="496"/>
      <c r="K1680" s="496"/>
      <c r="L1680" s="496"/>
      <c r="M1680" s="496"/>
      <c r="N1680" s="496"/>
      <c r="O1680" s="496"/>
      <c r="P1680" s="496"/>
      <c r="Q1680" s="496"/>
    </row>
    <row r="1681" spans="6:17">
      <c r="F1681" s="496"/>
      <c r="G1681" s="496"/>
      <c r="H1681" s="496"/>
      <c r="I1681" s="496"/>
      <c r="J1681" s="496"/>
      <c r="K1681" s="496"/>
      <c r="L1681" s="496"/>
      <c r="M1681" s="496"/>
      <c r="N1681" s="496"/>
      <c r="O1681" s="496"/>
      <c r="P1681" s="496"/>
      <c r="Q1681" s="496"/>
    </row>
    <row r="1682" spans="6:17">
      <c r="F1682" s="496"/>
      <c r="G1682" s="496"/>
      <c r="H1682" s="496"/>
      <c r="I1682" s="496"/>
      <c r="J1682" s="496"/>
      <c r="K1682" s="496"/>
      <c r="L1682" s="496"/>
      <c r="M1682" s="496"/>
      <c r="N1682" s="496"/>
      <c r="O1682" s="496"/>
      <c r="P1682" s="496"/>
      <c r="Q1682" s="496"/>
    </row>
    <row r="1683" spans="6:17">
      <c r="F1683" s="496"/>
      <c r="G1683" s="496"/>
      <c r="H1683" s="496"/>
      <c r="I1683" s="496"/>
      <c r="J1683" s="496"/>
      <c r="K1683" s="496"/>
      <c r="L1683" s="496"/>
      <c r="M1683" s="496"/>
      <c r="N1683" s="496"/>
      <c r="O1683" s="496"/>
      <c r="P1683" s="496"/>
      <c r="Q1683" s="496"/>
    </row>
    <row r="1684" spans="6:17">
      <c r="F1684" s="496"/>
      <c r="G1684" s="496"/>
      <c r="H1684" s="496"/>
      <c r="I1684" s="496"/>
      <c r="J1684" s="496"/>
      <c r="K1684" s="496"/>
      <c r="L1684" s="496"/>
      <c r="M1684" s="496"/>
      <c r="N1684" s="496"/>
      <c r="O1684" s="496"/>
      <c r="P1684" s="496"/>
      <c r="Q1684" s="496"/>
    </row>
    <row r="1685" spans="6:17">
      <c r="F1685" s="496"/>
      <c r="G1685" s="496"/>
      <c r="H1685" s="496"/>
      <c r="I1685" s="496"/>
      <c r="J1685" s="496"/>
      <c r="K1685" s="496"/>
      <c r="L1685" s="496"/>
      <c r="M1685" s="496"/>
      <c r="N1685" s="496"/>
      <c r="O1685" s="496"/>
      <c r="P1685" s="496"/>
      <c r="Q1685" s="496"/>
    </row>
    <row r="1686" spans="6:17">
      <c r="F1686" s="496"/>
      <c r="G1686" s="496"/>
      <c r="H1686" s="496"/>
      <c r="I1686" s="496"/>
      <c r="J1686" s="496"/>
      <c r="K1686" s="496"/>
      <c r="L1686" s="496"/>
      <c r="M1686" s="496"/>
      <c r="N1686" s="496"/>
      <c r="O1686" s="496"/>
      <c r="P1686" s="496"/>
      <c r="Q1686" s="496"/>
    </row>
    <row r="1687" spans="6:17">
      <c r="F1687" s="496"/>
      <c r="G1687" s="496"/>
      <c r="H1687" s="496"/>
      <c r="I1687" s="496"/>
      <c r="J1687" s="496"/>
      <c r="K1687" s="496"/>
      <c r="L1687" s="496"/>
      <c r="M1687" s="496"/>
      <c r="N1687" s="496"/>
      <c r="O1687" s="496"/>
      <c r="P1687" s="496"/>
      <c r="Q1687" s="496"/>
    </row>
    <row r="1688" spans="6:17">
      <c r="F1688" s="496"/>
      <c r="G1688" s="496"/>
      <c r="H1688" s="496"/>
      <c r="I1688" s="496"/>
      <c r="J1688" s="496"/>
      <c r="K1688" s="496"/>
      <c r="L1688" s="496"/>
      <c r="M1688" s="496"/>
      <c r="N1688" s="496"/>
      <c r="O1688" s="496"/>
      <c r="P1688" s="496"/>
      <c r="Q1688" s="496"/>
    </row>
    <row r="1689" spans="6:17">
      <c r="F1689" s="496"/>
      <c r="G1689" s="496"/>
      <c r="H1689" s="496"/>
      <c r="I1689" s="496"/>
      <c r="J1689" s="496"/>
      <c r="K1689" s="496"/>
      <c r="L1689" s="496"/>
      <c r="M1689" s="496"/>
      <c r="N1689" s="496"/>
      <c r="O1689" s="496"/>
      <c r="P1689" s="496"/>
      <c r="Q1689" s="496"/>
    </row>
    <row r="1690" spans="6:17">
      <c r="F1690" s="496"/>
      <c r="G1690" s="496"/>
      <c r="H1690" s="496"/>
      <c r="I1690" s="496"/>
      <c r="J1690" s="496"/>
      <c r="K1690" s="496"/>
      <c r="L1690" s="496"/>
      <c r="M1690" s="496"/>
      <c r="N1690" s="496"/>
      <c r="O1690" s="496"/>
      <c r="P1690" s="496"/>
      <c r="Q1690" s="496"/>
    </row>
    <row r="1691" spans="6:17">
      <c r="F1691" s="496"/>
      <c r="G1691" s="496"/>
      <c r="H1691" s="496"/>
      <c r="I1691" s="496"/>
      <c r="J1691" s="496"/>
      <c r="K1691" s="496"/>
      <c r="L1691" s="496"/>
      <c r="M1691" s="496"/>
      <c r="N1691" s="496"/>
      <c r="O1691" s="496"/>
      <c r="P1691" s="496"/>
      <c r="Q1691" s="496"/>
    </row>
    <row r="1692" spans="6:17">
      <c r="F1692" s="496"/>
      <c r="G1692" s="496"/>
      <c r="H1692" s="496"/>
      <c r="I1692" s="496"/>
      <c r="J1692" s="496"/>
      <c r="K1692" s="496"/>
      <c r="L1692" s="496"/>
      <c r="M1692" s="496"/>
      <c r="N1692" s="496"/>
      <c r="O1692" s="496"/>
      <c r="P1692" s="496"/>
      <c r="Q1692" s="496"/>
    </row>
    <row r="1693" spans="6:17">
      <c r="F1693" s="496"/>
      <c r="G1693" s="496"/>
      <c r="H1693" s="496"/>
      <c r="I1693" s="496"/>
      <c r="J1693" s="496"/>
      <c r="K1693" s="496"/>
      <c r="L1693" s="496"/>
      <c r="M1693" s="496"/>
      <c r="N1693" s="496"/>
      <c r="O1693" s="496"/>
      <c r="P1693" s="496"/>
      <c r="Q1693" s="496"/>
    </row>
    <row r="1694" spans="6:17">
      <c r="F1694" s="496"/>
      <c r="G1694" s="496"/>
      <c r="H1694" s="496"/>
      <c r="I1694" s="496"/>
      <c r="J1694" s="496"/>
      <c r="K1694" s="496"/>
      <c r="L1694" s="496"/>
      <c r="M1694" s="496"/>
      <c r="N1694" s="496"/>
      <c r="O1694" s="496"/>
      <c r="P1694" s="496"/>
      <c r="Q1694" s="496"/>
    </row>
    <row r="1695" spans="6:17">
      <c r="F1695" s="496"/>
      <c r="G1695" s="496"/>
      <c r="H1695" s="496"/>
      <c r="I1695" s="496"/>
      <c r="J1695" s="496"/>
      <c r="K1695" s="496"/>
      <c r="L1695" s="496"/>
      <c r="M1695" s="496"/>
      <c r="N1695" s="496"/>
      <c r="O1695" s="496"/>
      <c r="P1695" s="496"/>
      <c r="Q1695" s="496"/>
    </row>
    <row r="1696" spans="6:17">
      <c r="F1696" s="496"/>
      <c r="G1696" s="496"/>
      <c r="H1696" s="496"/>
      <c r="I1696" s="496"/>
      <c r="J1696" s="496"/>
      <c r="K1696" s="496"/>
      <c r="L1696" s="496"/>
      <c r="M1696" s="496"/>
      <c r="N1696" s="496"/>
      <c r="O1696" s="496"/>
      <c r="P1696" s="496"/>
      <c r="Q1696" s="496"/>
    </row>
    <row r="1697" spans="6:17">
      <c r="F1697" s="496"/>
      <c r="G1697" s="496"/>
      <c r="H1697" s="496"/>
      <c r="I1697" s="496"/>
      <c r="J1697" s="496"/>
      <c r="K1697" s="496"/>
      <c r="L1697" s="496"/>
      <c r="M1697" s="496"/>
      <c r="N1697" s="496"/>
      <c r="O1697" s="496"/>
      <c r="P1697" s="496"/>
      <c r="Q1697" s="496"/>
    </row>
    <row r="1698" spans="6:17">
      <c r="F1698" s="496"/>
      <c r="G1698" s="496"/>
      <c r="H1698" s="496"/>
      <c r="I1698" s="496"/>
      <c r="J1698" s="496"/>
      <c r="K1698" s="496"/>
      <c r="L1698" s="496"/>
      <c r="M1698" s="496"/>
      <c r="N1698" s="496"/>
      <c r="O1698" s="496"/>
      <c r="P1698" s="496"/>
      <c r="Q1698" s="496"/>
    </row>
    <row r="1699" spans="6:17">
      <c r="F1699" s="496"/>
      <c r="G1699" s="496"/>
      <c r="H1699" s="496"/>
      <c r="I1699" s="496"/>
      <c r="J1699" s="496"/>
      <c r="K1699" s="496"/>
      <c r="L1699" s="496"/>
      <c r="M1699" s="496"/>
      <c r="N1699" s="496"/>
      <c r="O1699" s="496"/>
      <c r="P1699" s="496"/>
      <c r="Q1699" s="496"/>
    </row>
    <row r="1700" spans="6:17">
      <c r="F1700" s="496"/>
      <c r="G1700" s="496"/>
      <c r="H1700" s="496"/>
      <c r="I1700" s="496"/>
      <c r="J1700" s="496"/>
      <c r="K1700" s="496"/>
      <c r="L1700" s="496"/>
      <c r="M1700" s="496"/>
      <c r="N1700" s="496"/>
      <c r="O1700" s="496"/>
      <c r="P1700" s="496"/>
      <c r="Q1700" s="496"/>
    </row>
    <row r="1701" spans="6:17">
      <c r="F1701" s="496"/>
      <c r="G1701" s="496"/>
      <c r="H1701" s="496"/>
      <c r="I1701" s="496"/>
      <c r="J1701" s="496"/>
      <c r="K1701" s="496"/>
      <c r="L1701" s="496"/>
      <c r="M1701" s="496"/>
      <c r="N1701" s="496"/>
      <c r="O1701" s="496"/>
      <c r="P1701" s="496"/>
      <c r="Q1701" s="496"/>
    </row>
    <row r="1702" spans="6:17">
      <c r="F1702" s="496"/>
      <c r="G1702" s="496"/>
      <c r="H1702" s="496"/>
      <c r="I1702" s="496"/>
      <c r="J1702" s="496"/>
      <c r="K1702" s="496"/>
      <c r="L1702" s="496"/>
      <c r="M1702" s="496"/>
      <c r="N1702" s="496"/>
      <c r="O1702" s="496"/>
      <c r="P1702" s="496"/>
      <c r="Q1702" s="496"/>
    </row>
    <row r="1703" spans="6:17">
      <c r="F1703" s="496"/>
      <c r="G1703" s="496"/>
      <c r="H1703" s="496"/>
      <c r="I1703" s="496"/>
      <c r="J1703" s="496"/>
      <c r="K1703" s="496"/>
      <c r="L1703" s="496"/>
      <c r="M1703" s="496"/>
      <c r="N1703" s="496"/>
      <c r="O1703" s="496"/>
      <c r="P1703" s="496"/>
      <c r="Q1703" s="496"/>
    </row>
    <row r="1704" spans="6:17">
      <c r="F1704" s="496"/>
      <c r="G1704" s="496"/>
      <c r="H1704" s="496"/>
      <c r="I1704" s="496"/>
      <c r="J1704" s="496"/>
      <c r="K1704" s="496"/>
      <c r="L1704" s="496"/>
      <c r="M1704" s="496"/>
      <c r="N1704" s="496"/>
      <c r="O1704" s="496"/>
      <c r="P1704" s="496"/>
      <c r="Q1704" s="496"/>
    </row>
    <row r="1705" spans="6:17">
      <c r="F1705" s="496"/>
      <c r="G1705" s="496"/>
      <c r="H1705" s="496"/>
      <c r="I1705" s="496"/>
      <c r="J1705" s="496"/>
      <c r="K1705" s="496"/>
      <c r="L1705" s="496"/>
      <c r="M1705" s="496"/>
      <c r="N1705" s="496"/>
      <c r="O1705" s="496"/>
      <c r="P1705" s="496"/>
      <c r="Q1705" s="496"/>
    </row>
    <row r="1706" spans="6:17">
      <c r="F1706" s="496"/>
      <c r="G1706" s="496"/>
      <c r="H1706" s="496"/>
      <c r="I1706" s="496"/>
      <c r="J1706" s="496"/>
      <c r="K1706" s="496"/>
      <c r="L1706" s="496"/>
      <c r="M1706" s="496"/>
      <c r="N1706" s="496"/>
      <c r="O1706" s="496"/>
      <c r="P1706" s="496"/>
      <c r="Q1706" s="496"/>
    </row>
    <row r="1707" spans="6:17">
      <c r="F1707" s="496"/>
      <c r="G1707" s="496"/>
      <c r="H1707" s="496"/>
      <c r="I1707" s="496"/>
      <c r="J1707" s="496"/>
      <c r="K1707" s="496"/>
      <c r="L1707" s="496"/>
      <c r="M1707" s="496"/>
      <c r="N1707" s="496"/>
      <c r="O1707" s="496"/>
      <c r="P1707" s="496"/>
      <c r="Q1707" s="496"/>
    </row>
    <row r="1708" spans="6:17">
      <c r="F1708" s="496"/>
      <c r="G1708" s="496"/>
      <c r="H1708" s="496"/>
      <c r="I1708" s="496"/>
      <c r="J1708" s="496"/>
      <c r="K1708" s="496"/>
      <c r="L1708" s="496"/>
      <c r="M1708" s="496"/>
      <c r="N1708" s="496"/>
      <c r="O1708" s="496"/>
      <c r="P1708" s="496"/>
      <c r="Q1708" s="496"/>
    </row>
    <row r="1709" spans="6:17">
      <c r="F1709" s="496"/>
      <c r="G1709" s="496"/>
      <c r="H1709" s="496"/>
      <c r="I1709" s="496"/>
      <c r="J1709" s="496"/>
      <c r="K1709" s="496"/>
      <c r="L1709" s="496"/>
      <c r="M1709" s="496"/>
      <c r="N1709" s="496"/>
      <c r="O1709" s="496"/>
      <c r="P1709" s="496"/>
      <c r="Q1709" s="496"/>
    </row>
    <row r="1710" spans="6:17">
      <c r="F1710" s="496"/>
      <c r="G1710" s="496"/>
      <c r="H1710" s="496"/>
      <c r="I1710" s="496"/>
      <c r="J1710" s="496"/>
      <c r="K1710" s="496"/>
      <c r="L1710" s="496"/>
      <c r="M1710" s="496"/>
      <c r="N1710" s="496"/>
      <c r="O1710" s="496"/>
      <c r="P1710" s="496"/>
      <c r="Q1710" s="496"/>
    </row>
    <row r="1711" spans="6:17">
      <c r="F1711" s="496"/>
      <c r="G1711" s="496"/>
      <c r="H1711" s="496"/>
      <c r="I1711" s="496"/>
      <c r="J1711" s="496"/>
      <c r="K1711" s="496"/>
      <c r="L1711" s="496"/>
      <c r="M1711" s="496"/>
      <c r="N1711" s="496"/>
      <c r="O1711" s="496"/>
      <c r="P1711" s="496"/>
      <c r="Q1711" s="496"/>
    </row>
    <row r="1712" spans="6:17">
      <c r="F1712" s="496"/>
      <c r="G1712" s="496"/>
      <c r="H1712" s="496"/>
      <c r="I1712" s="496"/>
      <c r="J1712" s="496"/>
      <c r="K1712" s="496"/>
      <c r="L1712" s="496"/>
      <c r="M1712" s="496"/>
      <c r="N1712" s="496"/>
      <c r="O1712" s="496"/>
      <c r="P1712" s="496"/>
      <c r="Q1712" s="496"/>
    </row>
    <row r="1713" spans="6:17">
      <c r="F1713" s="496"/>
      <c r="G1713" s="496"/>
      <c r="H1713" s="496"/>
      <c r="I1713" s="496"/>
      <c r="J1713" s="496"/>
      <c r="K1713" s="496"/>
      <c r="L1713" s="496"/>
      <c r="M1713" s="496"/>
      <c r="N1713" s="496"/>
      <c r="O1713" s="496"/>
      <c r="P1713" s="496"/>
      <c r="Q1713" s="496"/>
    </row>
    <row r="1714" spans="6:17">
      <c r="F1714" s="496"/>
      <c r="G1714" s="496"/>
      <c r="H1714" s="496"/>
      <c r="I1714" s="496"/>
      <c r="J1714" s="496"/>
      <c r="K1714" s="496"/>
      <c r="L1714" s="496"/>
      <c r="M1714" s="496"/>
      <c r="N1714" s="496"/>
      <c r="O1714" s="496"/>
      <c r="P1714" s="496"/>
      <c r="Q1714" s="496"/>
    </row>
    <row r="1715" spans="6:17">
      <c r="F1715" s="496"/>
      <c r="G1715" s="496"/>
      <c r="H1715" s="496"/>
      <c r="I1715" s="496"/>
      <c r="J1715" s="496"/>
      <c r="K1715" s="496"/>
      <c r="L1715" s="496"/>
      <c r="M1715" s="496"/>
      <c r="N1715" s="496"/>
      <c r="O1715" s="496"/>
      <c r="P1715" s="496"/>
      <c r="Q1715" s="496"/>
    </row>
    <row r="1716" spans="6:17">
      <c r="F1716" s="496"/>
      <c r="G1716" s="496"/>
      <c r="H1716" s="496"/>
      <c r="I1716" s="496"/>
      <c r="J1716" s="496"/>
      <c r="K1716" s="496"/>
      <c r="L1716" s="496"/>
      <c r="M1716" s="496"/>
      <c r="N1716" s="496"/>
      <c r="O1716" s="496"/>
      <c r="P1716" s="496"/>
      <c r="Q1716" s="496"/>
    </row>
    <row r="1717" spans="6:17">
      <c r="F1717" s="496"/>
      <c r="G1717" s="496"/>
      <c r="H1717" s="496"/>
      <c r="I1717" s="496"/>
      <c r="J1717" s="496"/>
      <c r="K1717" s="496"/>
      <c r="L1717" s="496"/>
      <c r="M1717" s="496"/>
      <c r="N1717" s="496"/>
      <c r="O1717" s="496"/>
      <c r="P1717" s="496"/>
      <c r="Q1717" s="496"/>
    </row>
    <row r="1718" spans="6:17">
      <c r="F1718" s="496"/>
      <c r="G1718" s="496"/>
      <c r="H1718" s="496"/>
      <c r="I1718" s="496"/>
      <c r="J1718" s="496"/>
      <c r="K1718" s="496"/>
      <c r="L1718" s="496"/>
      <c r="M1718" s="496"/>
      <c r="N1718" s="496"/>
      <c r="O1718" s="496"/>
      <c r="P1718" s="496"/>
      <c r="Q1718" s="496"/>
    </row>
    <row r="1719" spans="6:17">
      <c r="F1719" s="496"/>
      <c r="G1719" s="496"/>
      <c r="H1719" s="496"/>
      <c r="I1719" s="496"/>
      <c r="J1719" s="496"/>
      <c r="K1719" s="496"/>
      <c r="L1719" s="496"/>
      <c r="M1719" s="496"/>
      <c r="N1719" s="496"/>
      <c r="O1719" s="496"/>
      <c r="P1719" s="496"/>
      <c r="Q1719" s="496"/>
    </row>
    <row r="1720" spans="6:17">
      <c r="F1720" s="496"/>
      <c r="G1720" s="496"/>
      <c r="H1720" s="496"/>
      <c r="I1720" s="496"/>
      <c r="J1720" s="496"/>
      <c r="K1720" s="496"/>
      <c r="L1720" s="496"/>
      <c r="M1720" s="496"/>
      <c r="N1720" s="496"/>
      <c r="O1720" s="496"/>
      <c r="P1720" s="496"/>
      <c r="Q1720" s="496"/>
    </row>
    <row r="1721" spans="6:17">
      <c r="F1721" s="496"/>
      <c r="G1721" s="496"/>
      <c r="H1721" s="496"/>
      <c r="I1721" s="496"/>
      <c r="J1721" s="496"/>
      <c r="K1721" s="496"/>
      <c r="L1721" s="496"/>
      <c r="M1721" s="496"/>
      <c r="N1721" s="496"/>
      <c r="O1721" s="496"/>
      <c r="P1721" s="496"/>
      <c r="Q1721" s="496"/>
    </row>
    <row r="1722" spans="6:17">
      <c r="F1722" s="496"/>
      <c r="G1722" s="496"/>
      <c r="H1722" s="496"/>
      <c r="I1722" s="496"/>
      <c r="J1722" s="496"/>
      <c r="K1722" s="496"/>
      <c r="L1722" s="496"/>
      <c r="M1722" s="496"/>
      <c r="N1722" s="496"/>
      <c r="O1722" s="496"/>
      <c r="P1722" s="496"/>
      <c r="Q1722" s="496"/>
    </row>
    <row r="1723" spans="6:17">
      <c r="F1723" s="496"/>
      <c r="G1723" s="496"/>
      <c r="H1723" s="496"/>
      <c r="I1723" s="496"/>
      <c r="J1723" s="496"/>
      <c r="K1723" s="496"/>
      <c r="L1723" s="496"/>
      <c r="M1723" s="496"/>
      <c r="N1723" s="496"/>
      <c r="O1723" s="496"/>
      <c r="P1723" s="496"/>
      <c r="Q1723" s="496"/>
    </row>
    <row r="1724" spans="6:17">
      <c r="F1724" s="496"/>
      <c r="G1724" s="496"/>
      <c r="H1724" s="496"/>
      <c r="I1724" s="496"/>
      <c r="J1724" s="496"/>
      <c r="K1724" s="496"/>
      <c r="L1724" s="496"/>
      <c r="M1724" s="496"/>
      <c r="N1724" s="496"/>
      <c r="O1724" s="496"/>
      <c r="P1724" s="496"/>
      <c r="Q1724" s="496"/>
    </row>
    <row r="1725" spans="6:17">
      <c r="F1725" s="496"/>
      <c r="G1725" s="496"/>
      <c r="H1725" s="496"/>
      <c r="I1725" s="496"/>
      <c r="J1725" s="496"/>
      <c r="K1725" s="496"/>
      <c r="L1725" s="496"/>
      <c r="M1725" s="496"/>
      <c r="N1725" s="496"/>
      <c r="O1725" s="496"/>
      <c r="P1725" s="496"/>
      <c r="Q1725" s="496"/>
    </row>
    <row r="1726" spans="6:17">
      <c r="F1726" s="496"/>
      <c r="G1726" s="496"/>
      <c r="H1726" s="496"/>
      <c r="I1726" s="496"/>
      <c r="J1726" s="496"/>
      <c r="K1726" s="496"/>
      <c r="L1726" s="496"/>
      <c r="M1726" s="496"/>
      <c r="N1726" s="496"/>
      <c r="O1726" s="496"/>
      <c r="P1726" s="496"/>
      <c r="Q1726" s="496"/>
    </row>
    <row r="1727" spans="6:17">
      <c r="F1727" s="496"/>
      <c r="G1727" s="496"/>
      <c r="H1727" s="496"/>
      <c r="I1727" s="496"/>
      <c r="J1727" s="496"/>
      <c r="K1727" s="496"/>
      <c r="L1727" s="496"/>
      <c r="M1727" s="496"/>
      <c r="N1727" s="496"/>
      <c r="O1727" s="496"/>
      <c r="P1727" s="496"/>
      <c r="Q1727" s="496"/>
    </row>
    <row r="1728" spans="6:17">
      <c r="F1728" s="496"/>
      <c r="G1728" s="496"/>
      <c r="H1728" s="496"/>
      <c r="I1728" s="496"/>
      <c r="J1728" s="496"/>
      <c r="K1728" s="496"/>
      <c r="L1728" s="496"/>
      <c r="M1728" s="496"/>
      <c r="N1728" s="496"/>
      <c r="O1728" s="496"/>
      <c r="P1728" s="496"/>
      <c r="Q1728" s="496"/>
    </row>
    <row r="1729" spans="6:17">
      <c r="F1729" s="496"/>
      <c r="G1729" s="496"/>
      <c r="H1729" s="496"/>
      <c r="I1729" s="496"/>
      <c r="J1729" s="496"/>
      <c r="K1729" s="496"/>
      <c r="L1729" s="496"/>
      <c r="M1729" s="496"/>
      <c r="N1729" s="496"/>
      <c r="O1729" s="496"/>
      <c r="P1729" s="496"/>
      <c r="Q1729" s="496"/>
    </row>
    <row r="1730" spans="6:17">
      <c r="F1730" s="496"/>
      <c r="G1730" s="496"/>
      <c r="H1730" s="496"/>
      <c r="I1730" s="496"/>
      <c r="J1730" s="496"/>
      <c r="K1730" s="496"/>
      <c r="L1730" s="496"/>
      <c r="M1730" s="496"/>
      <c r="N1730" s="496"/>
      <c r="O1730" s="496"/>
      <c r="P1730" s="496"/>
      <c r="Q1730" s="496"/>
    </row>
    <row r="1731" spans="6:17">
      <c r="F1731" s="496"/>
      <c r="G1731" s="496"/>
      <c r="H1731" s="496"/>
      <c r="I1731" s="496"/>
      <c r="J1731" s="496"/>
      <c r="K1731" s="496"/>
      <c r="L1731" s="496"/>
      <c r="M1731" s="496"/>
      <c r="N1731" s="496"/>
      <c r="O1731" s="496"/>
      <c r="P1731" s="496"/>
      <c r="Q1731" s="496"/>
    </row>
    <row r="1732" spans="6:17">
      <c r="F1732" s="496"/>
      <c r="G1732" s="496"/>
      <c r="H1732" s="496"/>
      <c r="I1732" s="496"/>
      <c r="J1732" s="496"/>
      <c r="K1732" s="496"/>
      <c r="L1732" s="496"/>
      <c r="M1732" s="496"/>
      <c r="N1732" s="496"/>
      <c r="O1732" s="496"/>
      <c r="P1732" s="496"/>
      <c r="Q1732" s="496"/>
    </row>
    <row r="1733" spans="6:17">
      <c r="F1733" s="496"/>
      <c r="G1733" s="496"/>
      <c r="H1733" s="496"/>
      <c r="I1733" s="496"/>
      <c r="J1733" s="496"/>
      <c r="K1733" s="496"/>
      <c r="L1733" s="496"/>
      <c r="M1733" s="496"/>
      <c r="N1733" s="496"/>
      <c r="O1733" s="496"/>
      <c r="P1733" s="496"/>
      <c r="Q1733" s="496"/>
    </row>
    <row r="1734" spans="6:17">
      <c r="F1734" s="496"/>
      <c r="G1734" s="496"/>
      <c r="H1734" s="496"/>
      <c r="I1734" s="496"/>
      <c r="J1734" s="496"/>
      <c r="K1734" s="496"/>
      <c r="L1734" s="496"/>
      <c r="M1734" s="496"/>
      <c r="N1734" s="496"/>
      <c r="O1734" s="496"/>
      <c r="P1734" s="496"/>
      <c r="Q1734" s="496"/>
    </row>
    <row r="1735" spans="6:17">
      <c r="F1735" s="496"/>
      <c r="G1735" s="496"/>
      <c r="H1735" s="496"/>
      <c r="I1735" s="496"/>
      <c r="J1735" s="496"/>
      <c r="K1735" s="496"/>
      <c r="L1735" s="496"/>
      <c r="M1735" s="496"/>
      <c r="N1735" s="496"/>
      <c r="O1735" s="496"/>
      <c r="P1735" s="496"/>
      <c r="Q1735" s="496"/>
    </row>
    <row r="1736" spans="6:17">
      <c r="F1736" s="496"/>
      <c r="G1736" s="496"/>
      <c r="H1736" s="496"/>
      <c r="I1736" s="496"/>
      <c r="J1736" s="496"/>
      <c r="K1736" s="496"/>
      <c r="L1736" s="496"/>
      <c r="M1736" s="496"/>
      <c r="N1736" s="496"/>
      <c r="O1736" s="496"/>
      <c r="P1736" s="496"/>
      <c r="Q1736" s="496"/>
    </row>
    <row r="1737" spans="6:17">
      <c r="F1737" s="496"/>
      <c r="G1737" s="496"/>
      <c r="H1737" s="496"/>
      <c r="I1737" s="496"/>
      <c r="J1737" s="496"/>
      <c r="K1737" s="496"/>
      <c r="L1737" s="496"/>
      <c r="M1737" s="496"/>
      <c r="N1737" s="496"/>
      <c r="O1737" s="496"/>
      <c r="P1737" s="496"/>
      <c r="Q1737" s="496"/>
    </row>
    <row r="1738" spans="6:17">
      <c r="F1738" s="496"/>
      <c r="G1738" s="496"/>
      <c r="H1738" s="496"/>
      <c r="I1738" s="496"/>
      <c r="J1738" s="496"/>
      <c r="K1738" s="496"/>
      <c r="L1738" s="496"/>
      <c r="M1738" s="496"/>
      <c r="N1738" s="496"/>
      <c r="O1738" s="496"/>
      <c r="P1738" s="496"/>
      <c r="Q1738" s="496"/>
    </row>
    <row r="1739" spans="6:17">
      <c r="F1739" s="496"/>
      <c r="G1739" s="496"/>
      <c r="H1739" s="496"/>
      <c r="I1739" s="496"/>
      <c r="J1739" s="496"/>
      <c r="K1739" s="496"/>
      <c r="L1739" s="496"/>
      <c r="M1739" s="496"/>
      <c r="N1739" s="496"/>
      <c r="O1739" s="496"/>
      <c r="P1739" s="496"/>
      <c r="Q1739" s="496"/>
    </row>
    <row r="1740" spans="6:17">
      <c r="F1740" s="496"/>
      <c r="G1740" s="496"/>
      <c r="H1740" s="496"/>
      <c r="I1740" s="496"/>
      <c r="J1740" s="496"/>
      <c r="K1740" s="496"/>
      <c r="L1740" s="496"/>
      <c r="M1740" s="496"/>
      <c r="N1740" s="496"/>
      <c r="O1740" s="496"/>
      <c r="P1740" s="496"/>
      <c r="Q1740" s="496"/>
    </row>
    <row r="1741" spans="6:17">
      <c r="F1741" s="496"/>
      <c r="G1741" s="496"/>
      <c r="H1741" s="496"/>
      <c r="I1741" s="496"/>
      <c r="J1741" s="496"/>
      <c r="K1741" s="496"/>
      <c r="L1741" s="496"/>
      <c r="M1741" s="496"/>
      <c r="N1741" s="496"/>
      <c r="O1741" s="496"/>
      <c r="P1741" s="496"/>
      <c r="Q1741" s="496"/>
    </row>
    <row r="1742" spans="6:17">
      <c r="F1742" s="496"/>
      <c r="G1742" s="496"/>
      <c r="H1742" s="496"/>
      <c r="I1742" s="496"/>
      <c r="J1742" s="496"/>
      <c r="K1742" s="496"/>
      <c r="L1742" s="496"/>
      <c r="M1742" s="496"/>
      <c r="N1742" s="496"/>
      <c r="O1742" s="496"/>
      <c r="P1742" s="496"/>
      <c r="Q1742" s="496"/>
    </row>
    <row r="1743" spans="6:17">
      <c r="F1743" s="496"/>
      <c r="G1743" s="496"/>
      <c r="H1743" s="496"/>
      <c r="I1743" s="496"/>
      <c r="J1743" s="496"/>
      <c r="K1743" s="496"/>
      <c r="L1743" s="496"/>
      <c r="M1743" s="496"/>
      <c r="N1743" s="496"/>
      <c r="O1743" s="496"/>
      <c r="P1743" s="496"/>
      <c r="Q1743" s="496"/>
    </row>
    <row r="1744" spans="6:17">
      <c r="F1744" s="496"/>
      <c r="G1744" s="496"/>
      <c r="H1744" s="496"/>
      <c r="I1744" s="496"/>
      <c r="J1744" s="496"/>
      <c r="K1744" s="496"/>
      <c r="L1744" s="496"/>
      <c r="M1744" s="496"/>
      <c r="N1744" s="496"/>
      <c r="O1744" s="496"/>
      <c r="P1744" s="496"/>
      <c r="Q1744" s="496"/>
    </row>
    <row r="1745" spans="6:17">
      <c r="F1745" s="496"/>
      <c r="G1745" s="496"/>
      <c r="H1745" s="496"/>
      <c r="I1745" s="496"/>
      <c r="J1745" s="496"/>
      <c r="K1745" s="496"/>
      <c r="L1745" s="496"/>
      <c r="M1745" s="496"/>
      <c r="N1745" s="496"/>
      <c r="O1745" s="496"/>
      <c r="P1745" s="496"/>
      <c r="Q1745" s="496"/>
    </row>
    <row r="1746" spans="6:17">
      <c r="F1746" s="496"/>
      <c r="G1746" s="496"/>
      <c r="H1746" s="496"/>
      <c r="I1746" s="496"/>
      <c r="J1746" s="496"/>
      <c r="K1746" s="496"/>
      <c r="L1746" s="496"/>
      <c r="M1746" s="496"/>
      <c r="N1746" s="496"/>
      <c r="O1746" s="496"/>
      <c r="P1746" s="496"/>
      <c r="Q1746" s="496"/>
    </row>
    <row r="1747" spans="6:17">
      <c r="F1747" s="496"/>
      <c r="G1747" s="496"/>
      <c r="H1747" s="496"/>
      <c r="I1747" s="496"/>
      <c r="J1747" s="496"/>
      <c r="K1747" s="496"/>
      <c r="L1747" s="496"/>
      <c r="M1747" s="496"/>
      <c r="N1747" s="496"/>
      <c r="O1747" s="496"/>
      <c r="P1747" s="496"/>
      <c r="Q1747" s="496"/>
    </row>
    <row r="1748" spans="6:17">
      <c r="F1748" s="496"/>
      <c r="G1748" s="496"/>
      <c r="H1748" s="496"/>
      <c r="I1748" s="496"/>
      <c r="J1748" s="496"/>
      <c r="K1748" s="496"/>
      <c r="L1748" s="496"/>
      <c r="M1748" s="496"/>
      <c r="N1748" s="496"/>
      <c r="O1748" s="496"/>
      <c r="P1748" s="496"/>
      <c r="Q1748" s="496"/>
    </row>
    <row r="1749" spans="6:17">
      <c r="F1749" s="496"/>
      <c r="G1749" s="496"/>
      <c r="H1749" s="496"/>
      <c r="I1749" s="496"/>
      <c r="J1749" s="496"/>
      <c r="K1749" s="496"/>
      <c r="L1749" s="496"/>
      <c r="M1749" s="496"/>
      <c r="N1749" s="496"/>
      <c r="O1749" s="496"/>
      <c r="P1749" s="496"/>
      <c r="Q1749" s="496"/>
    </row>
    <row r="1750" spans="6:17">
      <c r="F1750" s="496"/>
      <c r="G1750" s="496"/>
      <c r="H1750" s="496"/>
      <c r="I1750" s="496"/>
      <c r="J1750" s="496"/>
      <c r="K1750" s="496"/>
      <c r="L1750" s="496"/>
      <c r="M1750" s="496"/>
      <c r="N1750" s="496"/>
      <c r="O1750" s="496"/>
      <c r="P1750" s="496"/>
      <c r="Q1750" s="496"/>
    </row>
    <row r="1751" spans="6:17">
      <c r="F1751" s="496"/>
      <c r="G1751" s="496"/>
      <c r="H1751" s="496"/>
      <c r="I1751" s="496"/>
      <c r="J1751" s="496"/>
      <c r="K1751" s="496"/>
      <c r="L1751" s="496"/>
      <c r="M1751" s="496"/>
      <c r="N1751" s="496"/>
      <c r="O1751" s="496"/>
      <c r="P1751" s="496"/>
      <c r="Q1751" s="496"/>
    </row>
    <row r="1752" spans="6:17">
      <c r="F1752" s="496"/>
      <c r="G1752" s="496"/>
      <c r="H1752" s="496"/>
      <c r="I1752" s="496"/>
      <c r="J1752" s="496"/>
      <c r="K1752" s="496"/>
      <c r="L1752" s="496"/>
      <c r="M1752" s="496"/>
      <c r="N1752" s="496"/>
      <c r="O1752" s="496"/>
      <c r="P1752" s="496"/>
      <c r="Q1752" s="496"/>
    </row>
    <row r="1753" spans="6:17">
      <c r="F1753" s="496"/>
      <c r="G1753" s="496"/>
      <c r="H1753" s="496"/>
      <c r="I1753" s="496"/>
      <c r="J1753" s="496"/>
      <c r="K1753" s="496"/>
      <c r="L1753" s="496"/>
      <c r="M1753" s="496"/>
      <c r="N1753" s="496"/>
      <c r="O1753" s="496"/>
      <c r="P1753" s="496"/>
      <c r="Q1753" s="496"/>
    </row>
    <row r="1754" spans="6:17">
      <c r="F1754" s="496"/>
      <c r="G1754" s="496"/>
      <c r="H1754" s="496"/>
      <c r="I1754" s="496"/>
      <c r="J1754" s="496"/>
      <c r="K1754" s="496"/>
      <c r="L1754" s="496"/>
      <c r="M1754" s="496"/>
      <c r="N1754" s="496"/>
      <c r="O1754" s="496"/>
      <c r="P1754" s="496"/>
      <c r="Q1754" s="496"/>
    </row>
    <row r="1755" spans="6:17">
      <c r="F1755" s="496"/>
      <c r="G1755" s="496"/>
      <c r="H1755" s="496"/>
      <c r="I1755" s="496"/>
      <c r="J1755" s="496"/>
      <c r="K1755" s="496"/>
      <c r="L1755" s="496"/>
      <c r="M1755" s="496"/>
      <c r="N1755" s="496"/>
      <c r="O1755" s="496"/>
      <c r="P1755" s="496"/>
      <c r="Q1755" s="496"/>
    </row>
    <row r="1756" spans="6:17">
      <c r="F1756" s="496"/>
      <c r="G1756" s="496"/>
      <c r="H1756" s="496"/>
      <c r="I1756" s="496"/>
      <c r="J1756" s="496"/>
      <c r="K1756" s="496"/>
      <c r="L1756" s="496"/>
      <c r="M1756" s="496"/>
      <c r="N1756" s="496"/>
      <c r="O1756" s="496"/>
      <c r="P1756" s="496"/>
      <c r="Q1756" s="496"/>
    </row>
    <row r="1757" spans="6:17">
      <c r="F1757" s="496"/>
      <c r="G1757" s="496"/>
      <c r="H1757" s="496"/>
      <c r="I1757" s="496"/>
      <c r="J1757" s="496"/>
      <c r="K1757" s="496"/>
      <c r="L1757" s="496"/>
      <c r="M1757" s="496"/>
      <c r="N1757" s="496"/>
      <c r="O1757" s="496"/>
      <c r="P1757" s="496"/>
      <c r="Q1757" s="496"/>
    </row>
    <row r="1758" spans="6:17">
      <c r="F1758" s="496"/>
      <c r="G1758" s="496"/>
      <c r="H1758" s="496"/>
      <c r="I1758" s="496"/>
      <c r="J1758" s="496"/>
      <c r="K1758" s="496"/>
      <c r="L1758" s="496"/>
      <c r="M1758" s="496"/>
      <c r="N1758" s="496"/>
      <c r="O1758" s="496"/>
      <c r="P1758" s="496"/>
      <c r="Q1758" s="496"/>
    </row>
    <row r="1759" spans="6:17">
      <c r="F1759" s="496"/>
      <c r="G1759" s="496"/>
      <c r="H1759" s="496"/>
      <c r="I1759" s="496"/>
      <c r="J1759" s="496"/>
      <c r="K1759" s="496"/>
      <c r="L1759" s="496"/>
      <c r="M1759" s="496"/>
      <c r="N1759" s="496"/>
      <c r="O1759" s="496"/>
      <c r="P1759" s="496"/>
      <c r="Q1759" s="496"/>
    </row>
    <row r="1760" spans="6:17">
      <c r="F1760" s="496"/>
      <c r="G1760" s="496"/>
      <c r="H1760" s="496"/>
      <c r="I1760" s="496"/>
      <c r="J1760" s="496"/>
      <c r="K1760" s="496"/>
      <c r="L1760" s="496"/>
      <c r="M1760" s="496"/>
      <c r="N1760" s="496"/>
      <c r="O1760" s="496"/>
      <c r="P1760" s="496"/>
      <c r="Q1760" s="496"/>
    </row>
    <row r="1761" spans="6:17">
      <c r="F1761" s="496"/>
      <c r="G1761" s="496"/>
      <c r="H1761" s="496"/>
      <c r="I1761" s="496"/>
      <c r="J1761" s="496"/>
      <c r="K1761" s="496"/>
      <c r="L1761" s="496"/>
      <c r="M1761" s="496"/>
      <c r="N1761" s="496"/>
      <c r="O1761" s="496"/>
      <c r="P1761" s="496"/>
      <c r="Q1761" s="496"/>
    </row>
    <row r="1762" spans="6:17">
      <c r="F1762" s="496"/>
      <c r="G1762" s="496"/>
      <c r="H1762" s="496"/>
      <c r="I1762" s="496"/>
      <c r="J1762" s="496"/>
      <c r="K1762" s="496"/>
      <c r="L1762" s="496"/>
      <c r="M1762" s="496"/>
      <c r="N1762" s="496"/>
      <c r="O1762" s="496"/>
      <c r="P1762" s="496"/>
      <c r="Q1762" s="496"/>
    </row>
    <row r="1763" spans="6:17">
      <c r="F1763" s="496"/>
      <c r="G1763" s="496"/>
      <c r="H1763" s="496"/>
      <c r="I1763" s="496"/>
      <c r="J1763" s="496"/>
      <c r="K1763" s="496"/>
      <c r="L1763" s="496"/>
      <c r="M1763" s="496"/>
      <c r="N1763" s="496"/>
      <c r="O1763" s="496"/>
      <c r="P1763" s="496"/>
      <c r="Q1763" s="496"/>
    </row>
    <row r="1764" spans="6:17">
      <c r="F1764" s="496"/>
      <c r="G1764" s="496"/>
      <c r="H1764" s="496"/>
      <c r="I1764" s="496"/>
      <c r="J1764" s="496"/>
      <c r="K1764" s="496"/>
      <c r="L1764" s="496"/>
      <c r="M1764" s="496"/>
      <c r="N1764" s="496"/>
      <c r="O1764" s="496"/>
      <c r="P1764" s="496"/>
      <c r="Q1764" s="496"/>
    </row>
    <row r="1765" spans="6:17">
      <c r="F1765" s="496"/>
      <c r="G1765" s="496"/>
      <c r="H1765" s="496"/>
      <c r="I1765" s="496"/>
      <c r="J1765" s="496"/>
      <c r="K1765" s="496"/>
      <c r="L1765" s="496"/>
      <c r="M1765" s="496"/>
      <c r="N1765" s="496"/>
      <c r="O1765" s="496"/>
      <c r="P1765" s="496"/>
      <c r="Q1765" s="496"/>
    </row>
    <row r="1766" spans="6:17">
      <c r="F1766" s="496"/>
      <c r="G1766" s="496"/>
      <c r="H1766" s="496"/>
      <c r="I1766" s="496"/>
      <c r="J1766" s="496"/>
      <c r="K1766" s="496"/>
      <c r="L1766" s="496"/>
      <c r="M1766" s="496"/>
      <c r="N1766" s="496"/>
      <c r="O1766" s="496"/>
      <c r="P1766" s="496"/>
      <c r="Q1766" s="496"/>
    </row>
    <row r="1767" spans="6:17">
      <c r="F1767" s="496"/>
      <c r="G1767" s="496"/>
      <c r="H1767" s="496"/>
      <c r="I1767" s="496"/>
      <c r="J1767" s="496"/>
      <c r="K1767" s="496"/>
      <c r="L1767" s="496"/>
      <c r="M1767" s="496"/>
      <c r="N1767" s="496"/>
      <c r="O1767" s="496"/>
      <c r="P1767" s="496"/>
      <c r="Q1767" s="496"/>
    </row>
    <row r="1768" spans="6:17">
      <c r="F1768" s="496"/>
      <c r="G1768" s="496"/>
      <c r="H1768" s="496"/>
      <c r="I1768" s="496"/>
      <c r="J1768" s="496"/>
      <c r="K1768" s="496"/>
      <c r="L1768" s="496"/>
      <c r="M1768" s="496"/>
      <c r="N1768" s="496"/>
      <c r="O1768" s="496"/>
      <c r="P1768" s="496"/>
      <c r="Q1768" s="496"/>
    </row>
    <row r="1769" spans="6:17">
      <c r="F1769" s="496"/>
      <c r="G1769" s="496"/>
      <c r="H1769" s="496"/>
      <c r="I1769" s="496"/>
      <c r="J1769" s="496"/>
      <c r="K1769" s="496"/>
      <c r="L1769" s="496"/>
      <c r="M1769" s="496"/>
      <c r="N1769" s="496"/>
      <c r="O1769" s="496"/>
      <c r="P1769" s="496"/>
      <c r="Q1769" s="496"/>
    </row>
    <row r="1770" spans="6:17">
      <c r="F1770" s="496"/>
      <c r="G1770" s="496"/>
      <c r="H1770" s="496"/>
      <c r="I1770" s="496"/>
      <c r="J1770" s="496"/>
      <c r="K1770" s="496"/>
      <c r="L1770" s="496"/>
      <c r="M1770" s="496"/>
      <c r="N1770" s="496"/>
      <c r="O1770" s="496"/>
      <c r="P1770" s="496"/>
      <c r="Q1770" s="496"/>
    </row>
    <row r="1771" spans="6:17">
      <c r="F1771" s="496"/>
      <c r="G1771" s="496"/>
      <c r="H1771" s="496"/>
      <c r="I1771" s="496"/>
      <c r="J1771" s="496"/>
      <c r="K1771" s="496"/>
      <c r="L1771" s="496"/>
      <c r="M1771" s="496"/>
      <c r="N1771" s="496"/>
      <c r="O1771" s="496"/>
      <c r="P1771" s="496"/>
      <c r="Q1771" s="496"/>
    </row>
    <row r="1772" spans="6:17">
      <c r="F1772" s="496"/>
      <c r="G1772" s="496"/>
      <c r="H1772" s="496"/>
      <c r="I1772" s="496"/>
      <c r="J1772" s="496"/>
      <c r="K1772" s="496"/>
      <c r="L1772" s="496"/>
      <c r="M1772" s="496"/>
      <c r="N1772" s="496"/>
      <c r="O1772" s="496"/>
      <c r="P1772" s="496"/>
      <c r="Q1772" s="496"/>
    </row>
    <row r="1773" spans="6:17">
      <c r="F1773" s="496"/>
      <c r="G1773" s="496"/>
      <c r="H1773" s="496"/>
      <c r="I1773" s="496"/>
      <c r="J1773" s="496"/>
      <c r="K1773" s="496"/>
      <c r="L1773" s="496"/>
      <c r="M1773" s="496"/>
      <c r="N1773" s="496"/>
      <c r="O1773" s="496"/>
      <c r="P1773" s="496"/>
      <c r="Q1773" s="496"/>
    </row>
    <row r="1774" spans="6:17">
      <c r="F1774" s="496"/>
      <c r="G1774" s="496"/>
      <c r="H1774" s="496"/>
      <c r="I1774" s="496"/>
      <c r="J1774" s="496"/>
      <c r="K1774" s="496"/>
      <c r="L1774" s="496"/>
      <c r="M1774" s="496"/>
      <c r="N1774" s="496"/>
      <c r="O1774" s="496"/>
      <c r="P1774" s="496"/>
      <c r="Q1774" s="496"/>
    </row>
    <row r="1775" spans="6:17">
      <c r="F1775" s="496"/>
      <c r="G1775" s="496"/>
      <c r="H1775" s="496"/>
      <c r="I1775" s="496"/>
      <c r="J1775" s="496"/>
      <c r="K1775" s="496"/>
      <c r="L1775" s="496"/>
      <c r="M1775" s="496"/>
      <c r="N1775" s="496"/>
      <c r="O1775" s="496"/>
      <c r="P1775" s="496"/>
      <c r="Q1775" s="496"/>
    </row>
    <row r="1776" spans="6:17">
      <c r="F1776" s="496"/>
      <c r="G1776" s="496"/>
      <c r="H1776" s="496"/>
      <c r="I1776" s="496"/>
      <c r="J1776" s="496"/>
      <c r="K1776" s="496"/>
      <c r="L1776" s="496"/>
      <c r="M1776" s="496"/>
      <c r="N1776" s="496"/>
      <c r="O1776" s="496"/>
      <c r="P1776" s="496"/>
      <c r="Q1776" s="496"/>
    </row>
    <row r="1777" spans="6:17">
      <c r="F1777" s="496"/>
      <c r="G1777" s="496"/>
      <c r="H1777" s="496"/>
      <c r="I1777" s="496"/>
      <c r="J1777" s="496"/>
      <c r="K1777" s="496"/>
      <c r="L1777" s="496"/>
      <c r="M1777" s="496"/>
      <c r="N1777" s="496"/>
      <c r="O1777" s="496"/>
      <c r="P1777" s="496"/>
      <c r="Q1777" s="496"/>
    </row>
    <row r="1778" spans="6:17">
      <c r="F1778" s="496"/>
      <c r="G1778" s="496"/>
      <c r="H1778" s="496"/>
      <c r="I1778" s="496"/>
      <c r="J1778" s="496"/>
      <c r="K1778" s="496"/>
      <c r="L1778" s="496"/>
      <c r="M1778" s="496"/>
      <c r="N1778" s="496"/>
      <c r="O1778" s="496"/>
      <c r="P1778" s="496"/>
      <c r="Q1778" s="496"/>
    </row>
    <row r="1779" spans="6:17">
      <c r="F1779" s="496"/>
      <c r="G1779" s="496"/>
      <c r="H1779" s="496"/>
      <c r="I1779" s="496"/>
      <c r="J1779" s="496"/>
      <c r="K1779" s="496"/>
      <c r="L1779" s="496"/>
      <c r="M1779" s="496"/>
      <c r="N1779" s="496"/>
      <c r="O1779" s="496"/>
      <c r="P1779" s="496"/>
      <c r="Q1779" s="496"/>
    </row>
    <row r="1780" spans="6:17">
      <c r="F1780" s="496"/>
      <c r="G1780" s="496"/>
      <c r="H1780" s="496"/>
      <c r="I1780" s="496"/>
      <c r="J1780" s="496"/>
      <c r="K1780" s="496"/>
      <c r="L1780" s="496"/>
      <c r="M1780" s="496"/>
      <c r="N1780" s="496"/>
      <c r="O1780" s="496"/>
      <c r="P1780" s="496"/>
      <c r="Q1780" s="496"/>
    </row>
    <row r="1781" spans="6:17">
      <c r="F1781" s="496"/>
      <c r="G1781" s="496"/>
      <c r="H1781" s="496"/>
      <c r="I1781" s="496"/>
      <c r="J1781" s="496"/>
      <c r="K1781" s="496"/>
      <c r="L1781" s="496"/>
      <c r="M1781" s="496"/>
      <c r="N1781" s="496"/>
      <c r="O1781" s="496"/>
      <c r="P1781" s="496"/>
      <c r="Q1781" s="496"/>
    </row>
    <row r="1782" spans="6:17">
      <c r="F1782" s="496"/>
      <c r="G1782" s="496"/>
      <c r="H1782" s="496"/>
      <c r="I1782" s="496"/>
      <c r="J1782" s="496"/>
      <c r="K1782" s="496"/>
      <c r="L1782" s="496"/>
      <c r="M1782" s="496"/>
      <c r="N1782" s="496"/>
      <c r="O1782" s="496"/>
      <c r="P1782" s="496"/>
      <c r="Q1782" s="496"/>
    </row>
    <row r="1783" spans="6:17">
      <c r="F1783" s="496"/>
      <c r="G1783" s="496"/>
      <c r="H1783" s="496"/>
      <c r="I1783" s="496"/>
      <c r="J1783" s="496"/>
      <c r="K1783" s="496"/>
      <c r="L1783" s="496"/>
      <c r="M1783" s="496"/>
      <c r="N1783" s="496"/>
      <c r="O1783" s="496"/>
      <c r="P1783" s="496"/>
      <c r="Q1783" s="496"/>
    </row>
    <row r="1784" spans="6:17">
      <c r="F1784" s="496"/>
      <c r="G1784" s="496"/>
      <c r="H1784" s="496"/>
      <c r="I1784" s="496"/>
      <c r="J1784" s="496"/>
      <c r="K1784" s="496"/>
      <c r="L1784" s="496"/>
      <c r="M1784" s="496"/>
      <c r="N1784" s="496"/>
      <c r="O1784" s="496"/>
      <c r="P1784" s="496"/>
      <c r="Q1784" s="496"/>
    </row>
    <row r="1785" spans="6:17">
      <c r="F1785" s="496"/>
      <c r="G1785" s="496"/>
      <c r="H1785" s="496"/>
      <c r="I1785" s="496"/>
      <c r="J1785" s="496"/>
      <c r="K1785" s="496"/>
      <c r="L1785" s="496"/>
      <c r="M1785" s="496"/>
      <c r="N1785" s="496"/>
      <c r="O1785" s="496"/>
      <c r="P1785" s="496"/>
      <c r="Q1785" s="496"/>
    </row>
    <row r="1786" spans="6:17">
      <c r="F1786" s="496"/>
      <c r="G1786" s="496"/>
      <c r="H1786" s="496"/>
      <c r="I1786" s="496"/>
      <c r="J1786" s="496"/>
      <c r="K1786" s="496"/>
      <c r="L1786" s="496"/>
      <c r="M1786" s="496"/>
      <c r="N1786" s="496"/>
      <c r="O1786" s="496"/>
      <c r="P1786" s="496"/>
      <c r="Q1786" s="496"/>
    </row>
    <row r="1787" spans="6:17">
      <c r="F1787" s="496"/>
      <c r="G1787" s="496"/>
      <c r="H1787" s="496"/>
      <c r="I1787" s="496"/>
      <c r="J1787" s="496"/>
      <c r="K1787" s="496"/>
      <c r="L1787" s="496"/>
      <c r="M1787" s="496"/>
      <c r="N1787" s="496"/>
      <c r="O1787" s="496"/>
      <c r="P1787" s="496"/>
      <c r="Q1787" s="496"/>
    </row>
    <row r="1788" spans="6:17">
      <c r="F1788" s="496"/>
      <c r="G1788" s="496"/>
      <c r="H1788" s="496"/>
      <c r="I1788" s="496"/>
      <c r="J1788" s="496"/>
      <c r="K1788" s="496"/>
      <c r="L1788" s="496"/>
      <c r="M1788" s="496"/>
      <c r="N1788" s="496"/>
      <c r="O1788" s="496"/>
      <c r="P1788" s="496"/>
      <c r="Q1788" s="496"/>
    </row>
    <row r="1789" spans="6:17">
      <c r="F1789" s="496"/>
      <c r="G1789" s="496"/>
      <c r="H1789" s="496"/>
      <c r="I1789" s="496"/>
      <c r="J1789" s="496"/>
      <c r="K1789" s="496"/>
      <c r="L1789" s="496"/>
      <c r="M1789" s="496"/>
      <c r="N1789" s="496"/>
      <c r="O1789" s="496"/>
      <c r="P1789" s="496"/>
      <c r="Q1789" s="496"/>
    </row>
    <row r="1790" spans="6:17">
      <c r="F1790" s="496"/>
      <c r="G1790" s="496"/>
      <c r="H1790" s="496"/>
      <c r="I1790" s="496"/>
      <c r="J1790" s="496"/>
      <c r="K1790" s="496"/>
      <c r="L1790" s="496"/>
      <c r="M1790" s="496"/>
      <c r="N1790" s="496"/>
      <c r="O1790" s="496"/>
      <c r="P1790" s="496"/>
      <c r="Q1790" s="496"/>
    </row>
    <row r="1791" spans="6:17">
      <c r="F1791" s="496"/>
      <c r="G1791" s="496"/>
      <c r="H1791" s="496"/>
      <c r="I1791" s="496"/>
      <c r="J1791" s="496"/>
      <c r="K1791" s="496"/>
      <c r="L1791" s="496"/>
      <c r="M1791" s="496"/>
      <c r="N1791" s="496"/>
      <c r="O1791" s="496"/>
      <c r="P1791" s="496"/>
      <c r="Q1791" s="496"/>
    </row>
    <row r="1792" spans="6:17">
      <c r="F1792" s="496"/>
      <c r="G1792" s="496"/>
      <c r="H1792" s="496"/>
      <c r="I1792" s="496"/>
      <c r="J1792" s="496"/>
      <c r="K1792" s="496"/>
      <c r="L1792" s="496"/>
      <c r="M1792" s="496"/>
      <c r="N1792" s="496"/>
      <c r="O1792" s="496"/>
      <c r="P1792" s="496"/>
      <c r="Q1792" s="496"/>
    </row>
    <row r="1793" spans="6:17">
      <c r="F1793" s="496"/>
      <c r="G1793" s="496"/>
      <c r="H1793" s="496"/>
      <c r="I1793" s="496"/>
      <c r="J1793" s="496"/>
      <c r="K1793" s="496"/>
      <c r="L1793" s="496"/>
      <c r="M1793" s="496"/>
      <c r="N1793" s="496"/>
      <c r="O1793" s="496"/>
      <c r="P1793" s="496"/>
      <c r="Q1793" s="496"/>
    </row>
    <row r="1794" spans="6:17">
      <c r="F1794" s="496"/>
      <c r="G1794" s="496"/>
      <c r="H1794" s="496"/>
      <c r="I1794" s="496"/>
      <c r="J1794" s="496"/>
      <c r="K1794" s="496"/>
      <c r="L1794" s="496"/>
      <c r="M1794" s="496"/>
      <c r="N1794" s="496"/>
      <c r="O1794" s="496"/>
      <c r="P1794" s="496"/>
      <c r="Q1794" s="496"/>
    </row>
    <row r="1795" spans="6:17">
      <c r="F1795" s="496"/>
      <c r="G1795" s="496"/>
      <c r="H1795" s="496"/>
      <c r="I1795" s="496"/>
      <c r="J1795" s="496"/>
      <c r="K1795" s="496"/>
      <c r="L1795" s="496"/>
      <c r="M1795" s="496"/>
      <c r="N1795" s="496"/>
      <c r="O1795" s="496"/>
      <c r="P1795" s="496"/>
      <c r="Q1795" s="496"/>
    </row>
    <row r="1796" spans="6:17">
      <c r="F1796" s="496"/>
      <c r="G1796" s="496"/>
      <c r="H1796" s="496"/>
      <c r="I1796" s="496"/>
      <c r="J1796" s="496"/>
      <c r="K1796" s="496"/>
      <c r="L1796" s="496"/>
      <c r="M1796" s="496"/>
      <c r="N1796" s="496"/>
      <c r="O1796" s="496"/>
      <c r="P1796" s="496"/>
      <c r="Q1796" s="496"/>
    </row>
    <row r="1797" spans="6:17">
      <c r="F1797" s="496"/>
      <c r="G1797" s="496"/>
      <c r="H1797" s="496"/>
      <c r="I1797" s="496"/>
      <c r="J1797" s="496"/>
      <c r="K1797" s="496"/>
      <c r="L1797" s="496"/>
      <c r="M1797" s="496"/>
      <c r="N1797" s="496"/>
      <c r="O1797" s="496"/>
      <c r="P1797" s="496"/>
      <c r="Q1797" s="496"/>
    </row>
    <row r="1798" spans="6:17">
      <c r="F1798" s="496"/>
      <c r="G1798" s="496"/>
      <c r="H1798" s="496"/>
      <c r="I1798" s="496"/>
      <c r="J1798" s="496"/>
      <c r="K1798" s="496"/>
      <c r="L1798" s="496"/>
      <c r="M1798" s="496"/>
      <c r="N1798" s="496"/>
      <c r="O1798" s="496"/>
      <c r="P1798" s="496"/>
      <c r="Q1798" s="496"/>
    </row>
    <row r="1799" spans="6:17">
      <c r="F1799" s="496"/>
      <c r="G1799" s="496"/>
      <c r="H1799" s="496"/>
      <c r="I1799" s="496"/>
      <c r="J1799" s="496"/>
      <c r="K1799" s="496"/>
      <c r="L1799" s="496"/>
      <c r="M1799" s="496"/>
      <c r="N1799" s="496"/>
      <c r="O1799" s="496"/>
      <c r="P1799" s="496"/>
      <c r="Q1799" s="496"/>
    </row>
    <row r="1800" spans="6:17">
      <c r="F1800" s="496"/>
      <c r="G1800" s="496"/>
      <c r="H1800" s="496"/>
      <c r="I1800" s="496"/>
      <c r="J1800" s="496"/>
      <c r="K1800" s="496"/>
      <c r="L1800" s="496"/>
      <c r="M1800" s="496"/>
      <c r="N1800" s="496"/>
      <c r="O1800" s="496"/>
      <c r="P1800" s="496"/>
      <c r="Q1800" s="496"/>
    </row>
    <row r="1801" spans="6:17">
      <c r="F1801" s="496"/>
      <c r="G1801" s="496"/>
      <c r="H1801" s="496"/>
      <c r="I1801" s="496"/>
      <c r="J1801" s="496"/>
      <c r="K1801" s="496"/>
      <c r="L1801" s="496"/>
      <c r="M1801" s="496"/>
      <c r="N1801" s="496"/>
      <c r="O1801" s="496"/>
      <c r="P1801" s="496"/>
      <c r="Q1801" s="496"/>
    </row>
    <row r="1802" spans="6:17">
      <c r="F1802" s="496"/>
      <c r="G1802" s="496"/>
      <c r="H1802" s="496"/>
      <c r="I1802" s="496"/>
      <c r="J1802" s="496"/>
      <c r="K1802" s="496"/>
      <c r="L1802" s="496"/>
      <c r="M1802" s="496"/>
      <c r="N1802" s="496"/>
      <c r="O1802" s="496"/>
      <c r="P1802" s="496"/>
      <c r="Q1802" s="496"/>
    </row>
    <row r="1803" spans="6:17">
      <c r="F1803" s="496"/>
      <c r="G1803" s="496"/>
      <c r="H1803" s="496"/>
      <c r="I1803" s="496"/>
      <c r="J1803" s="496"/>
      <c r="K1803" s="496"/>
      <c r="L1803" s="496"/>
      <c r="M1803" s="496"/>
      <c r="N1803" s="496"/>
      <c r="O1803" s="496"/>
      <c r="P1803" s="496"/>
      <c r="Q1803" s="496"/>
    </row>
    <row r="1804" spans="6:17">
      <c r="F1804" s="496"/>
      <c r="G1804" s="496"/>
      <c r="H1804" s="496"/>
      <c r="I1804" s="496"/>
      <c r="J1804" s="496"/>
      <c r="K1804" s="496"/>
      <c r="L1804" s="496"/>
      <c r="M1804" s="496"/>
      <c r="N1804" s="496"/>
      <c r="O1804" s="496"/>
      <c r="P1804" s="496"/>
      <c r="Q1804" s="496"/>
    </row>
    <row r="1805" spans="6:17">
      <c r="F1805" s="496"/>
      <c r="G1805" s="496"/>
      <c r="H1805" s="496"/>
      <c r="I1805" s="496"/>
      <c r="J1805" s="496"/>
      <c r="K1805" s="496"/>
      <c r="L1805" s="496"/>
      <c r="M1805" s="496"/>
      <c r="N1805" s="496"/>
      <c r="O1805" s="496"/>
      <c r="P1805" s="496"/>
      <c r="Q1805" s="496"/>
    </row>
    <row r="1806" spans="6:17">
      <c r="F1806" s="496"/>
      <c r="G1806" s="496"/>
      <c r="H1806" s="496"/>
      <c r="I1806" s="496"/>
      <c r="J1806" s="496"/>
      <c r="K1806" s="496"/>
      <c r="L1806" s="496"/>
      <c r="M1806" s="496"/>
      <c r="N1806" s="496"/>
      <c r="O1806" s="496"/>
      <c r="P1806" s="496"/>
      <c r="Q1806" s="496"/>
    </row>
    <row r="1807" spans="6:17">
      <c r="F1807" s="496"/>
      <c r="G1807" s="496"/>
      <c r="H1807" s="496"/>
      <c r="I1807" s="496"/>
      <c r="J1807" s="496"/>
      <c r="K1807" s="496"/>
      <c r="L1807" s="496"/>
      <c r="M1807" s="496"/>
      <c r="N1807" s="496"/>
      <c r="O1807" s="496"/>
      <c r="P1807" s="496"/>
      <c r="Q1807" s="496"/>
    </row>
    <row r="1808" spans="6:17">
      <c r="F1808" s="496"/>
      <c r="G1808" s="496"/>
      <c r="H1808" s="496"/>
      <c r="I1808" s="496"/>
      <c r="J1808" s="496"/>
      <c r="K1808" s="496"/>
      <c r="L1808" s="496"/>
      <c r="M1808" s="496"/>
      <c r="N1808" s="496"/>
      <c r="O1808" s="496"/>
      <c r="P1808" s="496"/>
      <c r="Q1808" s="496"/>
    </row>
    <row r="1809" spans="6:17">
      <c r="F1809" s="496"/>
      <c r="G1809" s="496"/>
      <c r="H1809" s="496"/>
      <c r="I1809" s="496"/>
      <c r="J1809" s="496"/>
      <c r="K1809" s="496"/>
      <c r="L1809" s="496"/>
      <c r="M1809" s="496"/>
      <c r="N1809" s="496"/>
      <c r="O1809" s="496"/>
      <c r="P1809" s="496"/>
      <c r="Q1809" s="496"/>
    </row>
    <row r="1810" spans="6:17">
      <c r="F1810" s="496"/>
      <c r="G1810" s="496"/>
      <c r="H1810" s="496"/>
      <c r="I1810" s="496"/>
      <c r="J1810" s="496"/>
      <c r="K1810" s="496"/>
      <c r="L1810" s="496"/>
      <c r="M1810" s="496"/>
      <c r="N1810" s="496"/>
      <c r="O1810" s="496"/>
      <c r="P1810" s="496"/>
      <c r="Q1810" s="496"/>
    </row>
    <row r="1811" spans="6:17">
      <c r="F1811" s="496"/>
      <c r="G1811" s="496"/>
      <c r="H1811" s="496"/>
      <c r="I1811" s="496"/>
      <c r="J1811" s="496"/>
      <c r="K1811" s="496"/>
      <c r="L1811" s="496"/>
      <c r="M1811" s="496"/>
      <c r="N1811" s="496"/>
      <c r="O1811" s="496"/>
      <c r="P1811" s="496"/>
      <c r="Q1811" s="496"/>
    </row>
    <row r="1812" spans="6:17">
      <c r="F1812" s="496"/>
      <c r="G1812" s="496"/>
      <c r="H1812" s="496"/>
      <c r="I1812" s="496"/>
      <c r="J1812" s="496"/>
      <c r="K1812" s="496"/>
      <c r="L1812" s="496"/>
      <c r="M1812" s="496"/>
      <c r="N1812" s="496"/>
      <c r="O1812" s="496"/>
      <c r="P1812" s="496"/>
      <c r="Q1812" s="496"/>
    </row>
    <row r="1813" spans="6:17">
      <c r="F1813" s="496"/>
      <c r="G1813" s="496"/>
      <c r="H1813" s="496"/>
      <c r="I1813" s="496"/>
      <c r="J1813" s="496"/>
      <c r="K1813" s="496"/>
      <c r="L1813" s="496"/>
      <c r="M1813" s="496"/>
      <c r="N1813" s="496"/>
      <c r="O1813" s="496"/>
      <c r="P1813" s="496"/>
      <c r="Q1813" s="496"/>
    </row>
    <row r="1814" spans="6:17">
      <c r="F1814" s="496"/>
      <c r="G1814" s="496"/>
      <c r="H1814" s="496"/>
      <c r="I1814" s="496"/>
      <c r="J1814" s="496"/>
      <c r="K1814" s="496"/>
      <c r="L1814" s="496"/>
      <c r="M1814" s="496"/>
      <c r="N1814" s="496"/>
      <c r="O1814" s="496"/>
      <c r="P1814" s="496"/>
      <c r="Q1814" s="496"/>
    </row>
    <row r="1815" spans="6:17">
      <c r="F1815" s="496"/>
      <c r="G1815" s="496"/>
      <c r="H1815" s="496"/>
      <c r="I1815" s="496"/>
      <c r="J1815" s="496"/>
      <c r="K1815" s="496"/>
      <c r="L1815" s="496"/>
      <c r="M1815" s="496"/>
      <c r="N1815" s="496"/>
      <c r="O1815" s="496"/>
      <c r="P1815" s="496"/>
      <c r="Q1815" s="496"/>
    </row>
    <row r="1816" spans="6:17">
      <c r="F1816" s="496"/>
      <c r="G1816" s="496"/>
      <c r="H1816" s="496"/>
      <c r="I1816" s="496"/>
      <c r="J1816" s="496"/>
      <c r="K1816" s="496"/>
      <c r="L1816" s="496"/>
      <c r="M1816" s="496"/>
      <c r="N1816" s="496"/>
      <c r="O1816" s="496"/>
      <c r="P1816" s="496"/>
      <c r="Q1816" s="496"/>
    </row>
    <row r="1817" spans="6:17">
      <c r="F1817" s="496"/>
      <c r="G1817" s="496"/>
      <c r="H1817" s="496"/>
      <c r="I1817" s="496"/>
      <c r="J1817" s="496"/>
      <c r="K1817" s="496"/>
      <c r="L1817" s="496"/>
      <c r="M1817" s="496"/>
      <c r="N1817" s="496"/>
      <c r="O1817" s="496"/>
      <c r="P1817" s="496"/>
      <c r="Q1817" s="496"/>
    </row>
    <row r="1818" spans="6:17">
      <c r="F1818" s="496"/>
      <c r="G1818" s="496"/>
      <c r="H1818" s="496"/>
      <c r="I1818" s="496"/>
      <c r="J1818" s="496"/>
      <c r="K1818" s="496"/>
      <c r="L1818" s="496"/>
      <c r="M1818" s="496"/>
      <c r="N1818" s="496"/>
      <c r="O1818" s="496"/>
      <c r="P1818" s="496"/>
      <c r="Q1818" s="496"/>
    </row>
    <row r="1819" spans="6:17">
      <c r="F1819" s="496"/>
      <c r="G1819" s="496"/>
      <c r="H1819" s="496"/>
      <c r="I1819" s="496"/>
      <c r="J1819" s="496"/>
      <c r="K1819" s="496"/>
      <c r="L1819" s="496"/>
      <c r="M1819" s="496"/>
      <c r="N1819" s="496"/>
      <c r="O1819" s="496"/>
      <c r="P1819" s="496"/>
      <c r="Q1819" s="496"/>
    </row>
    <row r="1820" spans="6:17">
      <c r="F1820" s="496"/>
      <c r="G1820" s="496"/>
      <c r="H1820" s="496"/>
      <c r="I1820" s="496"/>
      <c r="J1820" s="496"/>
      <c r="K1820" s="496"/>
      <c r="L1820" s="496"/>
      <c r="M1820" s="496"/>
      <c r="N1820" s="496"/>
      <c r="O1820" s="496"/>
      <c r="P1820" s="496"/>
      <c r="Q1820" s="496"/>
    </row>
    <row r="1821" spans="6:17">
      <c r="F1821" s="496"/>
      <c r="G1821" s="496"/>
      <c r="H1821" s="496"/>
      <c r="I1821" s="496"/>
      <c r="J1821" s="496"/>
      <c r="K1821" s="496"/>
      <c r="L1821" s="496"/>
      <c r="M1821" s="496"/>
      <c r="N1821" s="496"/>
      <c r="O1821" s="496"/>
      <c r="P1821" s="496"/>
      <c r="Q1821" s="496"/>
    </row>
    <row r="1822" spans="6:17">
      <c r="F1822" s="496"/>
      <c r="G1822" s="496"/>
      <c r="H1822" s="496"/>
      <c r="I1822" s="496"/>
      <c r="J1822" s="496"/>
      <c r="K1822" s="496"/>
      <c r="L1822" s="496"/>
      <c r="M1822" s="496"/>
      <c r="N1822" s="496"/>
      <c r="O1822" s="496"/>
      <c r="P1822" s="496"/>
      <c r="Q1822" s="496"/>
    </row>
    <row r="1823" spans="6:17">
      <c r="F1823" s="496"/>
      <c r="G1823" s="496"/>
      <c r="H1823" s="496"/>
      <c r="I1823" s="496"/>
      <c r="J1823" s="496"/>
      <c r="K1823" s="496"/>
      <c r="L1823" s="496"/>
      <c r="M1823" s="496"/>
      <c r="N1823" s="496"/>
      <c r="O1823" s="496"/>
      <c r="P1823" s="496"/>
      <c r="Q1823" s="496"/>
    </row>
    <row r="1824" spans="6:17">
      <c r="F1824" s="496"/>
      <c r="G1824" s="496"/>
      <c r="H1824" s="496"/>
      <c r="I1824" s="496"/>
      <c r="J1824" s="496"/>
      <c r="K1824" s="496"/>
      <c r="L1824" s="496"/>
      <c r="M1824" s="496"/>
      <c r="N1824" s="496"/>
      <c r="O1824" s="496"/>
      <c r="P1824" s="496"/>
      <c r="Q1824" s="496"/>
    </row>
    <row r="1825" spans="6:17">
      <c r="F1825" s="496"/>
      <c r="G1825" s="496"/>
      <c r="H1825" s="496"/>
      <c r="I1825" s="496"/>
      <c r="J1825" s="496"/>
      <c r="K1825" s="496"/>
      <c r="L1825" s="496"/>
      <c r="M1825" s="496"/>
      <c r="N1825" s="496"/>
      <c r="O1825" s="496"/>
      <c r="P1825" s="496"/>
      <c r="Q1825" s="496"/>
    </row>
    <row r="1826" spans="6:17">
      <c r="F1826" s="496"/>
      <c r="G1826" s="496"/>
      <c r="H1826" s="496"/>
      <c r="I1826" s="496"/>
      <c r="J1826" s="496"/>
      <c r="K1826" s="496"/>
      <c r="L1826" s="496"/>
      <c r="M1826" s="496"/>
      <c r="N1826" s="496"/>
      <c r="O1826" s="496"/>
      <c r="P1826" s="496"/>
      <c r="Q1826" s="496"/>
    </row>
    <row r="1827" spans="6:17">
      <c r="F1827" s="496"/>
      <c r="G1827" s="496"/>
      <c r="H1827" s="496"/>
      <c r="I1827" s="496"/>
      <c r="J1827" s="496"/>
      <c r="K1827" s="496"/>
      <c r="L1827" s="496"/>
      <c r="M1827" s="496"/>
      <c r="N1827" s="496"/>
      <c r="O1827" s="496"/>
      <c r="P1827" s="496"/>
      <c r="Q1827" s="496"/>
    </row>
    <row r="1828" spans="6:17">
      <c r="F1828" s="496"/>
      <c r="G1828" s="496"/>
      <c r="H1828" s="496"/>
      <c r="I1828" s="496"/>
      <c r="J1828" s="496"/>
      <c r="K1828" s="496"/>
      <c r="L1828" s="496"/>
      <c r="M1828" s="496"/>
      <c r="N1828" s="496"/>
      <c r="O1828" s="496"/>
      <c r="P1828" s="496"/>
      <c r="Q1828" s="496"/>
    </row>
    <row r="1829" spans="6:17">
      <c r="F1829" s="496"/>
      <c r="G1829" s="496"/>
      <c r="H1829" s="496"/>
      <c r="I1829" s="496"/>
      <c r="J1829" s="496"/>
      <c r="K1829" s="496"/>
      <c r="L1829" s="496"/>
      <c r="M1829" s="496"/>
      <c r="N1829" s="496"/>
      <c r="O1829" s="496"/>
      <c r="P1829" s="496"/>
      <c r="Q1829" s="496"/>
    </row>
    <row r="1830" spans="6:17">
      <c r="F1830" s="496"/>
      <c r="G1830" s="496"/>
      <c r="H1830" s="496"/>
      <c r="I1830" s="496"/>
      <c r="J1830" s="496"/>
      <c r="K1830" s="496"/>
      <c r="L1830" s="496"/>
      <c r="M1830" s="496"/>
      <c r="N1830" s="496"/>
      <c r="O1830" s="496"/>
      <c r="P1830" s="496"/>
      <c r="Q1830" s="496"/>
    </row>
    <row r="1831" spans="6:17">
      <c r="F1831" s="496"/>
      <c r="G1831" s="496"/>
      <c r="H1831" s="496"/>
      <c r="I1831" s="496"/>
      <c r="J1831" s="496"/>
      <c r="K1831" s="496"/>
      <c r="L1831" s="496"/>
      <c r="M1831" s="496"/>
      <c r="N1831" s="496"/>
      <c r="O1831" s="496"/>
      <c r="P1831" s="496"/>
      <c r="Q1831" s="496"/>
    </row>
    <row r="1832" spans="6:17">
      <c r="F1832" s="496"/>
      <c r="G1832" s="496"/>
      <c r="H1832" s="496"/>
      <c r="I1832" s="496"/>
      <c r="J1832" s="496"/>
      <c r="K1832" s="496"/>
      <c r="L1832" s="496"/>
      <c r="M1832" s="496"/>
      <c r="N1832" s="496"/>
      <c r="O1832" s="496"/>
      <c r="P1832" s="496"/>
      <c r="Q1832" s="496"/>
    </row>
    <row r="1833" spans="6:17">
      <c r="F1833" s="496"/>
      <c r="G1833" s="496"/>
      <c r="H1833" s="496"/>
      <c r="I1833" s="496"/>
      <c r="J1833" s="496"/>
      <c r="K1833" s="496"/>
      <c r="L1833" s="496"/>
      <c r="M1833" s="496"/>
      <c r="N1833" s="496"/>
      <c r="O1833" s="496"/>
      <c r="P1833" s="496"/>
      <c r="Q1833" s="496"/>
    </row>
    <row r="1834" spans="6:17">
      <c r="F1834" s="496"/>
      <c r="G1834" s="496"/>
      <c r="H1834" s="496"/>
      <c r="I1834" s="496"/>
      <c r="J1834" s="496"/>
      <c r="K1834" s="496"/>
      <c r="L1834" s="496"/>
      <c r="M1834" s="496"/>
      <c r="N1834" s="496"/>
      <c r="O1834" s="496"/>
      <c r="P1834" s="496"/>
      <c r="Q1834" s="496"/>
    </row>
    <row r="1835" spans="6:17">
      <c r="F1835" s="496"/>
      <c r="G1835" s="496"/>
      <c r="H1835" s="496"/>
      <c r="I1835" s="496"/>
      <c r="J1835" s="496"/>
      <c r="K1835" s="496"/>
      <c r="L1835" s="496"/>
      <c r="M1835" s="496"/>
      <c r="N1835" s="496"/>
      <c r="O1835" s="496"/>
      <c r="P1835" s="496"/>
      <c r="Q1835" s="496"/>
    </row>
    <row r="1836" spans="6:17">
      <c r="F1836" s="496"/>
      <c r="G1836" s="496"/>
      <c r="H1836" s="496"/>
      <c r="I1836" s="496"/>
      <c r="J1836" s="496"/>
      <c r="K1836" s="496"/>
      <c r="L1836" s="496"/>
      <c r="M1836" s="496"/>
      <c r="N1836" s="496"/>
      <c r="O1836" s="496"/>
      <c r="P1836" s="496"/>
      <c r="Q1836" s="496"/>
    </row>
    <row r="1837" spans="6:17">
      <c r="F1837" s="496"/>
      <c r="G1837" s="496"/>
      <c r="H1837" s="496"/>
      <c r="I1837" s="496"/>
      <c r="J1837" s="496"/>
      <c r="K1837" s="496"/>
      <c r="L1837" s="496"/>
      <c r="M1837" s="496"/>
      <c r="N1837" s="496"/>
      <c r="O1837" s="496"/>
      <c r="P1837" s="496"/>
      <c r="Q1837" s="496"/>
    </row>
    <row r="1838" spans="6:17">
      <c r="F1838" s="496"/>
      <c r="G1838" s="496"/>
      <c r="H1838" s="496"/>
      <c r="I1838" s="496"/>
      <c r="J1838" s="496"/>
      <c r="K1838" s="496"/>
      <c r="L1838" s="496"/>
      <c r="M1838" s="496"/>
      <c r="N1838" s="496"/>
      <c r="O1838" s="496"/>
      <c r="P1838" s="496"/>
      <c r="Q1838" s="496"/>
    </row>
    <row r="1839" spans="6:17">
      <c r="F1839" s="496"/>
      <c r="G1839" s="496"/>
      <c r="H1839" s="496"/>
      <c r="I1839" s="496"/>
      <c r="J1839" s="496"/>
      <c r="K1839" s="496"/>
      <c r="L1839" s="496"/>
      <c r="M1839" s="496"/>
      <c r="N1839" s="496"/>
      <c r="O1839" s="496"/>
      <c r="P1839" s="496"/>
      <c r="Q1839" s="496"/>
    </row>
    <row r="1840" spans="6:17">
      <c r="F1840" s="496"/>
      <c r="G1840" s="496"/>
      <c r="H1840" s="496"/>
      <c r="I1840" s="496"/>
      <c r="J1840" s="496"/>
      <c r="K1840" s="496"/>
      <c r="L1840" s="496"/>
      <c r="M1840" s="496"/>
      <c r="N1840" s="496"/>
      <c r="O1840" s="496"/>
      <c r="P1840" s="496"/>
      <c r="Q1840" s="496"/>
    </row>
    <row r="1841" spans="6:17">
      <c r="F1841" s="496"/>
      <c r="G1841" s="496"/>
      <c r="H1841" s="496"/>
      <c r="I1841" s="496"/>
      <c r="J1841" s="496"/>
      <c r="K1841" s="496"/>
      <c r="L1841" s="496"/>
      <c r="M1841" s="496"/>
      <c r="N1841" s="496"/>
      <c r="O1841" s="496"/>
      <c r="P1841" s="496"/>
      <c r="Q1841" s="496"/>
    </row>
    <row r="1842" spans="6:17">
      <c r="F1842" s="496"/>
      <c r="G1842" s="496"/>
      <c r="H1842" s="496"/>
      <c r="I1842" s="496"/>
      <c r="J1842" s="496"/>
      <c r="K1842" s="496"/>
      <c r="L1842" s="496"/>
      <c r="M1842" s="496"/>
      <c r="N1842" s="496"/>
      <c r="O1842" s="496"/>
      <c r="P1842" s="496"/>
      <c r="Q1842" s="496"/>
    </row>
    <row r="1843" spans="6:17">
      <c r="F1843" s="496"/>
      <c r="G1843" s="496"/>
      <c r="H1843" s="496"/>
      <c r="I1843" s="496"/>
      <c r="J1843" s="496"/>
      <c r="K1843" s="496"/>
      <c r="L1843" s="496"/>
      <c r="M1843" s="496"/>
      <c r="N1843" s="496"/>
      <c r="O1843" s="496"/>
      <c r="P1843" s="496"/>
      <c r="Q1843" s="496"/>
    </row>
    <row r="1844" spans="6:17">
      <c r="F1844" s="496"/>
      <c r="G1844" s="496"/>
      <c r="H1844" s="496"/>
      <c r="I1844" s="496"/>
      <c r="J1844" s="496"/>
      <c r="K1844" s="496"/>
      <c r="L1844" s="496"/>
      <c r="M1844" s="496"/>
      <c r="N1844" s="496"/>
      <c r="O1844" s="496"/>
      <c r="P1844" s="496"/>
      <c r="Q1844" s="496"/>
    </row>
    <row r="1845" spans="6:17">
      <c r="F1845" s="496"/>
      <c r="G1845" s="496"/>
      <c r="H1845" s="496"/>
      <c r="I1845" s="496"/>
      <c r="J1845" s="496"/>
      <c r="K1845" s="496"/>
      <c r="L1845" s="496"/>
      <c r="M1845" s="496"/>
      <c r="N1845" s="496"/>
      <c r="O1845" s="496"/>
      <c r="P1845" s="496"/>
      <c r="Q1845" s="496"/>
    </row>
    <row r="1846" spans="6:17">
      <c r="F1846" s="496"/>
      <c r="G1846" s="496"/>
      <c r="H1846" s="496"/>
      <c r="I1846" s="496"/>
      <c r="J1846" s="496"/>
      <c r="K1846" s="496"/>
      <c r="L1846" s="496"/>
      <c r="M1846" s="496"/>
      <c r="N1846" s="496"/>
      <c r="O1846" s="496"/>
      <c r="P1846" s="496"/>
      <c r="Q1846" s="496"/>
    </row>
    <row r="1847" spans="6:17">
      <c r="F1847" s="496"/>
      <c r="G1847" s="496"/>
      <c r="H1847" s="496"/>
      <c r="I1847" s="496"/>
      <c r="J1847" s="496"/>
      <c r="K1847" s="496"/>
      <c r="L1847" s="496"/>
      <c r="M1847" s="496"/>
      <c r="N1847" s="496"/>
      <c r="O1847" s="496"/>
      <c r="P1847" s="496"/>
      <c r="Q1847" s="496"/>
    </row>
    <row r="1848" spans="6:17">
      <c r="F1848" s="496"/>
      <c r="G1848" s="496"/>
      <c r="H1848" s="496"/>
      <c r="I1848" s="496"/>
      <c r="J1848" s="496"/>
      <c r="K1848" s="496"/>
      <c r="L1848" s="496"/>
      <c r="M1848" s="496"/>
      <c r="N1848" s="496"/>
      <c r="O1848" s="496"/>
      <c r="P1848" s="496"/>
      <c r="Q1848" s="496"/>
    </row>
    <row r="1849" spans="6:17">
      <c r="F1849" s="496"/>
      <c r="G1849" s="496"/>
      <c r="H1849" s="496"/>
      <c r="I1849" s="496"/>
      <c r="J1849" s="496"/>
      <c r="K1849" s="496"/>
      <c r="L1849" s="496"/>
      <c r="M1849" s="496"/>
      <c r="N1849" s="496"/>
      <c r="O1849" s="496"/>
      <c r="P1849" s="496"/>
      <c r="Q1849" s="496"/>
    </row>
    <row r="1850" spans="6:17">
      <c r="F1850" s="496"/>
      <c r="G1850" s="496"/>
      <c r="H1850" s="496"/>
      <c r="I1850" s="496"/>
      <c r="J1850" s="496"/>
      <c r="K1850" s="496"/>
      <c r="L1850" s="496"/>
      <c r="M1850" s="496"/>
      <c r="N1850" s="496"/>
      <c r="O1850" s="496"/>
      <c r="P1850" s="496"/>
      <c r="Q1850" s="496"/>
    </row>
    <row r="1851" spans="6:17">
      <c r="F1851" s="496"/>
      <c r="G1851" s="496"/>
      <c r="H1851" s="496"/>
      <c r="I1851" s="496"/>
      <c r="J1851" s="496"/>
      <c r="K1851" s="496"/>
      <c r="L1851" s="496"/>
      <c r="M1851" s="496"/>
      <c r="N1851" s="496"/>
      <c r="O1851" s="496"/>
      <c r="P1851" s="496"/>
      <c r="Q1851" s="496"/>
    </row>
    <row r="1852" spans="6:17">
      <c r="F1852" s="496"/>
      <c r="G1852" s="496"/>
      <c r="H1852" s="496"/>
      <c r="I1852" s="496"/>
      <c r="J1852" s="496"/>
      <c r="K1852" s="496"/>
      <c r="L1852" s="496"/>
      <c r="M1852" s="496"/>
      <c r="N1852" s="496"/>
      <c r="O1852" s="496"/>
      <c r="P1852" s="496"/>
      <c r="Q1852" s="496"/>
    </row>
    <row r="1853" spans="6:17">
      <c r="F1853" s="496"/>
      <c r="G1853" s="496"/>
      <c r="H1853" s="496"/>
      <c r="I1853" s="496"/>
      <c r="J1853" s="496"/>
      <c r="K1853" s="496"/>
      <c r="L1853" s="496"/>
      <c r="M1853" s="496"/>
      <c r="N1853" s="496"/>
      <c r="O1853" s="496"/>
      <c r="P1853" s="496"/>
      <c r="Q1853" s="496"/>
    </row>
    <row r="1854" spans="6:17">
      <c r="F1854" s="496"/>
      <c r="G1854" s="496"/>
      <c r="H1854" s="496"/>
      <c r="I1854" s="496"/>
      <c r="J1854" s="496"/>
      <c r="K1854" s="496"/>
      <c r="L1854" s="496"/>
      <c r="M1854" s="496"/>
      <c r="N1854" s="496"/>
      <c r="O1854" s="496"/>
      <c r="P1854" s="496"/>
      <c r="Q1854" s="496"/>
    </row>
    <row r="1855" spans="6:17">
      <c r="F1855" s="496"/>
      <c r="G1855" s="496"/>
      <c r="H1855" s="496"/>
      <c r="I1855" s="496"/>
      <c r="J1855" s="496"/>
      <c r="K1855" s="496"/>
      <c r="L1855" s="496"/>
      <c r="M1855" s="496"/>
      <c r="N1855" s="496"/>
      <c r="O1855" s="496"/>
      <c r="P1855" s="496"/>
      <c r="Q1855" s="496"/>
    </row>
    <row r="1856" spans="6:17">
      <c r="F1856" s="496"/>
      <c r="G1856" s="496"/>
      <c r="H1856" s="496"/>
      <c r="I1856" s="496"/>
      <c r="J1856" s="496"/>
      <c r="K1856" s="496"/>
      <c r="L1856" s="496"/>
      <c r="M1856" s="496"/>
      <c r="N1856" s="496"/>
      <c r="O1856" s="496"/>
      <c r="P1856" s="496"/>
      <c r="Q1856" s="496"/>
    </row>
    <row r="1857" spans="6:17">
      <c r="F1857" s="496"/>
      <c r="G1857" s="496"/>
      <c r="H1857" s="496"/>
      <c r="I1857" s="496"/>
      <c r="J1857" s="496"/>
      <c r="K1857" s="496"/>
      <c r="L1857" s="496"/>
      <c r="M1857" s="496"/>
      <c r="N1857" s="496"/>
      <c r="O1857" s="496"/>
      <c r="P1857" s="496"/>
      <c r="Q1857" s="496"/>
    </row>
    <row r="1858" spans="6:17">
      <c r="F1858" s="496"/>
      <c r="G1858" s="496"/>
      <c r="H1858" s="496"/>
      <c r="I1858" s="496"/>
      <c r="J1858" s="496"/>
      <c r="K1858" s="496"/>
      <c r="L1858" s="496"/>
      <c r="M1858" s="496"/>
      <c r="N1858" s="496"/>
      <c r="O1858" s="496"/>
      <c r="P1858" s="496"/>
      <c r="Q1858" s="496"/>
    </row>
    <row r="1859" spans="6:17">
      <c r="F1859" s="496"/>
      <c r="G1859" s="496"/>
      <c r="H1859" s="496"/>
      <c r="I1859" s="496"/>
      <c r="J1859" s="496"/>
      <c r="K1859" s="496"/>
      <c r="L1859" s="496"/>
      <c r="M1859" s="496"/>
      <c r="N1859" s="496"/>
      <c r="O1859" s="496"/>
      <c r="P1859" s="496"/>
      <c r="Q1859" s="496"/>
    </row>
    <row r="1860" spans="6:17">
      <c r="F1860" s="496"/>
      <c r="G1860" s="496"/>
      <c r="H1860" s="496"/>
      <c r="I1860" s="496"/>
      <c r="J1860" s="496"/>
      <c r="K1860" s="496"/>
      <c r="L1860" s="496"/>
      <c r="M1860" s="496"/>
      <c r="N1860" s="496"/>
      <c r="O1860" s="496"/>
      <c r="P1860" s="496"/>
      <c r="Q1860" s="496"/>
    </row>
    <row r="1861" spans="6:17">
      <c r="F1861" s="496"/>
      <c r="G1861" s="496"/>
      <c r="H1861" s="496"/>
      <c r="I1861" s="496"/>
      <c r="J1861" s="496"/>
      <c r="K1861" s="496"/>
      <c r="L1861" s="496"/>
      <c r="M1861" s="496"/>
      <c r="N1861" s="496"/>
      <c r="O1861" s="496"/>
      <c r="P1861" s="496"/>
      <c r="Q1861" s="496"/>
    </row>
    <row r="1862" spans="6:17">
      <c r="F1862" s="496"/>
      <c r="G1862" s="496"/>
      <c r="H1862" s="496"/>
      <c r="I1862" s="496"/>
      <c r="J1862" s="496"/>
      <c r="K1862" s="496"/>
      <c r="L1862" s="496"/>
      <c r="M1862" s="496"/>
      <c r="N1862" s="496"/>
      <c r="O1862" s="496"/>
      <c r="P1862" s="496"/>
      <c r="Q1862" s="496"/>
    </row>
    <row r="1863" spans="6:17">
      <c r="F1863" s="496"/>
      <c r="G1863" s="496"/>
      <c r="H1863" s="496"/>
      <c r="I1863" s="496"/>
      <c r="J1863" s="496"/>
      <c r="K1863" s="496"/>
      <c r="L1863" s="496"/>
      <c r="M1863" s="496"/>
      <c r="N1863" s="496"/>
      <c r="O1863" s="496"/>
      <c r="P1863" s="496"/>
      <c r="Q1863" s="496"/>
    </row>
    <row r="1864" spans="6:17">
      <c r="F1864" s="496"/>
      <c r="G1864" s="496"/>
      <c r="H1864" s="496"/>
      <c r="I1864" s="496"/>
      <c r="J1864" s="496"/>
      <c r="K1864" s="496"/>
      <c r="L1864" s="496"/>
      <c r="M1864" s="496"/>
      <c r="N1864" s="496"/>
      <c r="O1864" s="496"/>
      <c r="P1864" s="496"/>
      <c r="Q1864" s="496"/>
    </row>
    <row r="1865" spans="6:17">
      <c r="F1865" s="496"/>
      <c r="G1865" s="496"/>
      <c r="H1865" s="496"/>
      <c r="I1865" s="496"/>
      <c r="J1865" s="496"/>
      <c r="K1865" s="496"/>
      <c r="L1865" s="496"/>
      <c r="M1865" s="496"/>
      <c r="N1865" s="496"/>
      <c r="O1865" s="496"/>
      <c r="P1865" s="496"/>
      <c r="Q1865" s="496"/>
    </row>
    <row r="1866" spans="6:17">
      <c r="F1866" s="496"/>
      <c r="G1866" s="496"/>
      <c r="H1866" s="496"/>
      <c r="I1866" s="496"/>
      <c r="J1866" s="496"/>
      <c r="K1866" s="496"/>
      <c r="L1866" s="496"/>
      <c r="M1866" s="496"/>
      <c r="N1866" s="496"/>
      <c r="O1866" s="496"/>
      <c r="P1866" s="496"/>
      <c r="Q1866" s="496"/>
    </row>
    <row r="1867" spans="6:17">
      <c r="F1867" s="496"/>
      <c r="G1867" s="496"/>
      <c r="H1867" s="496"/>
      <c r="I1867" s="496"/>
      <c r="J1867" s="496"/>
      <c r="K1867" s="496"/>
      <c r="L1867" s="496"/>
      <c r="M1867" s="496"/>
      <c r="N1867" s="496"/>
      <c r="O1867" s="496"/>
      <c r="P1867" s="496"/>
      <c r="Q1867" s="496"/>
    </row>
    <row r="1868" spans="6:17">
      <c r="F1868" s="496"/>
      <c r="G1868" s="496"/>
      <c r="H1868" s="496"/>
      <c r="I1868" s="496"/>
      <c r="J1868" s="496"/>
      <c r="K1868" s="496"/>
      <c r="L1868" s="496"/>
      <c r="M1868" s="496"/>
      <c r="N1868" s="496"/>
      <c r="O1868" s="496"/>
      <c r="P1868" s="496"/>
      <c r="Q1868" s="496"/>
    </row>
    <row r="1869" spans="6:17">
      <c r="F1869" s="496"/>
      <c r="G1869" s="496"/>
      <c r="H1869" s="496"/>
      <c r="I1869" s="496"/>
      <c r="J1869" s="496"/>
      <c r="K1869" s="496"/>
      <c r="L1869" s="496"/>
      <c r="M1869" s="496"/>
      <c r="N1869" s="496"/>
      <c r="O1869" s="496"/>
      <c r="P1869" s="496"/>
      <c r="Q1869" s="496"/>
    </row>
    <row r="1870" spans="6:17">
      <c r="F1870" s="496"/>
      <c r="G1870" s="496"/>
      <c r="H1870" s="496"/>
      <c r="I1870" s="496"/>
      <c r="J1870" s="496"/>
      <c r="K1870" s="496"/>
      <c r="L1870" s="496"/>
      <c r="M1870" s="496"/>
      <c r="N1870" s="496"/>
      <c r="O1870" s="496"/>
      <c r="P1870" s="496"/>
      <c r="Q1870" s="496"/>
    </row>
    <row r="1871" spans="6:17">
      <c r="F1871" s="496"/>
      <c r="G1871" s="496"/>
      <c r="H1871" s="496"/>
      <c r="I1871" s="496"/>
      <c r="J1871" s="496"/>
      <c r="K1871" s="496"/>
      <c r="L1871" s="496"/>
      <c r="M1871" s="496"/>
      <c r="N1871" s="496"/>
      <c r="O1871" s="496"/>
      <c r="P1871" s="496"/>
      <c r="Q1871" s="496"/>
    </row>
    <row r="1872" spans="6:17">
      <c r="F1872" s="496"/>
      <c r="G1872" s="496"/>
      <c r="H1872" s="496"/>
      <c r="I1872" s="496"/>
      <c r="J1872" s="496"/>
      <c r="K1872" s="496"/>
      <c r="L1872" s="496"/>
      <c r="M1872" s="496"/>
      <c r="N1872" s="496"/>
      <c r="O1872" s="496"/>
      <c r="P1872" s="496"/>
      <c r="Q1872" s="496"/>
    </row>
    <row r="1873" spans="6:17">
      <c r="F1873" s="496"/>
      <c r="G1873" s="496"/>
      <c r="H1873" s="496"/>
      <c r="I1873" s="496"/>
      <c r="J1873" s="496"/>
      <c r="K1873" s="496"/>
      <c r="L1873" s="496"/>
      <c r="M1873" s="496"/>
      <c r="N1873" s="496"/>
      <c r="O1873" s="496"/>
      <c r="P1873" s="496"/>
      <c r="Q1873" s="496"/>
    </row>
    <row r="1874" spans="6:17">
      <c r="F1874" s="496"/>
      <c r="G1874" s="496"/>
      <c r="H1874" s="496"/>
      <c r="I1874" s="496"/>
      <c r="J1874" s="496"/>
      <c r="K1874" s="496"/>
      <c r="L1874" s="496"/>
      <c r="M1874" s="496"/>
      <c r="N1874" s="496"/>
      <c r="O1874" s="496"/>
      <c r="P1874" s="496"/>
      <c r="Q1874" s="496"/>
    </row>
    <row r="1875" spans="6:17">
      <c r="F1875" s="496"/>
      <c r="G1875" s="496"/>
      <c r="H1875" s="496"/>
      <c r="I1875" s="496"/>
      <c r="J1875" s="496"/>
      <c r="K1875" s="496"/>
      <c r="L1875" s="496"/>
      <c r="M1875" s="496"/>
      <c r="N1875" s="496"/>
      <c r="O1875" s="496"/>
      <c r="P1875" s="496"/>
      <c r="Q1875" s="496"/>
    </row>
    <row r="1876" spans="6:17">
      <c r="F1876" s="496"/>
      <c r="G1876" s="496"/>
      <c r="H1876" s="496"/>
      <c r="I1876" s="496"/>
      <c r="J1876" s="496"/>
      <c r="K1876" s="496"/>
      <c r="L1876" s="496"/>
      <c r="M1876" s="496"/>
      <c r="N1876" s="496"/>
      <c r="O1876" s="496"/>
      <c r="P1876" s="496"/>
      <c r="Q1876" s="496"/>
    </row>
    <row r="1877" spans="6:17">
      <c r="F1877" s="496"/>
      <c r="G1877" s="496"/>
      <c r="H1877" s="496"/>
      <c r="I1877" s="496"/>
      <c r="J1877" s="496"/>
      <c r="K1877" s="496"/>
      <c r="L1877" s="496"/>
      <c r="M1877" s="496"/>
      <c r="N1877" s="496"/>
      <c r="O1877" s="496"/>
      <c r="P1877" s="496"/>
      <c r="Q1877" s="496"/>
    </row>
    <row r="1878" spans="6:17">
      <c r="F1878" s="496"/>
      <c r="G1878" s="496"/>
      <c r="H1878" s="496"/>
      <c r="I1878" s="496"/>
      <c r="J1878" s="496"/>
      <c r="K1878" s="496"/>
      <c r="L1878" s="496"/>
      <c r="M1878" s="496"/>
      <c r="N1878" s="496"/>
      <c r="O1878" s="496"/>
      <c r="P1878" s="496"/>
      <c r="Q1878" s="496"/>
    </row>
    <row r="1879" spans="6:17">
      <c r="F1879" s="496"/>
      <c r="G1879" s="496"/>
      <c r="H1879" s="496"/>
      <c r="I1879" s="496"/>
      <c r="J1879" s="496"/>
      <c r="K1879" s="496"/>
      <c r="L1879" s="496"/>
      <c r="M1879" s="496"/>
      <c r="N1879" s="496"/>
      <c r="O1879" s="496"/>
      <c r="P1879" s="496"/>
      <c r="Q1879" s="496"/>
    </row>
    <row r="1880" spans="6:17">
      <c r="F1880" s="496"/>
      <c r="G1880" s="496"/>
      <c r="H1880" s="496"/>
      <c r="I1880" s="496"/>
      <c r="J1880" s="496"/>
      <c r="K1880" s="496"/>
      <c r="L1880" s="496"/>
      <c r="M1880" s="496"/>
      <c r="N1880" s="496"/>
      <c r="O1880" s="496"/>
      <c r="P1880" s="496"/>
      <c r="Q1880" s="496"/>
    </row>
    <row r="1881" spans="6:17">
      <c r="F1881" s="496"/>
      <c r="G1881" s="496"/>
      <c r="H1881" s="496"/>
      <c r="I1881" s="496"/>
      <c r="J1881" s="496"/>
      <c r="K1881" s="496"/>
      <c r="L1881" s="496"/>
      <c r="M1881" s="496"/>
      <c r="N1881" s="496"/>
      <c r="O1881" s="496"/>
      <c r="P1881" s="496"/>
      <c r="Q1881" s="496"/>
    </row>
    <row r="1882" spans="6:17">
      <c r="F1882" s="496"/>
      <c r="G1882" s="496"/>
      <c r="H1882" s="496"/>
      <c r="I1882" s="496"/>
      <c r="J1882" s="496"/>
      <c r="K1882" s="496"/>
      <c r="L1882" s="496"/>
      <c r="M1882" s="496"/>
      <c r="N1882" s="496"/>
      <c r="O1882" s="496"/>
      <c r="P1882" s="496"/>
      <c r="Q1882" s="496"/>
    </row>
    <row r="1883" spans="6:17">
      <c r="F1883" s="496"/>
      <c r="G1883" s="496"/>
      <c r="H1883" s="496"/>
      <c r="I1883" s="496"/>
      <c r="J1883" s="496"/>
      <c r="K1883" s="496"/>
      <c r="L1883" s="496"/>
      <c r="M1883" s="496"/>
      <c r="N1883" s="496"/>
      <c r="O1883" s="496"/>
      <c r="P1883" s="496"/>
      <c r="Q1883" s="496"/>
    </row>
    <row r="1884" spans="6:17">
      <c r="F1884" s="496"/>
      <c r="G1884" s="496"/>
      <c r="H1884" s="496"/>
      <c r="I1884" s="496"/>
      <c r="J1884" s="496"/>
      <c r="K1884" s="496"/>
      <c r="L1884" s="496"/>
      <c r="M1884" s="496"/>
      <c r="N1884" s="496"/>
      <c r="O1884" s="496"/>
      <c r="P1884" s="496"/>
      <c r="Q1884" s="496"/>
    </row>
    <row r="1885" spans="6:17">
      <c r="F1885" s="496"/>
      <c r="G1885" s="496"/>
      <c r="H1885" s="496"/>
      <c r="I1885" s="496"/>
      <c r="J1885" s="496"/>
      <c r="K1885" s="496"/>
      <c r="L1885" s="496"/>
      <c r="M1885" s="496"/>
      <c r="N1885" s="496"/>
      <c r="O1885" s="496"/>
      <c r="P1885" s="496"/>
      <c r="Q1885" s="496"/>
    </row>
    <row r="1886" spans="6:17">
      <c r="F1886" s="496"/>
      <c r="G1886" s="496"/>
      <c r="H1886" s="496"/>
      <c r="I1886" s="496"/>
      <c r="J1886" s="496"/>
      <c r="K1886" s="496"/>
      <c r="L1886" s="496"/>
      <c r="M1886" s="496"/>
      <c r="N1886" s="496"/>
      <c r="O1886" s="496"/>
      <c r="P1886" s="496"/>
      <c r="Q1886" s="496"/>
    </row>
    <row r="1887" spans="6:17">
      <c r="F1887" s="496"/>
      <c r="G1887" s="496"/>
      <c r="H1887" s="496"/>
      <c r="I1887" s="496"/>
      <c r="J1887" s="496"/>
      <c r="K1887" s="496"/>
      <c r="L1887" s="496"/>
      <c r="M1887" s="496"/>
      <c r="N1887" s="496"/>
      <c r="O1887" s="496"/>
      <c r="P1887" s="496"/>
      <c r="Q1887" s="496"/>
    </row>
    <row r="1888" spans="6:17">
      <c r="F1888" s="496"/>
      <c r="G1888" s="496"/>
      <c r="H1888" s="496"/>
      <c r="I1888" s="496"/>
      <c r="J1888" s="496"/>
      <c r="K1888" s="496"/>
      <c r="L1888" s="496"/>
      <c r="M1888" s="496"/>
      <c r="N1888" s="496"/>
      <c r="O1888" s="496"/>
      <c r="P1888" s="496"/>
      <c r="Q1888" s="496"/>
    </row>
    <row r="1889" spans="6:17">
      <c r="F1889" s="496"/>
      <c r="G1889" s="496"/>
      <c r="H1889" s="496"/>
      <c r="I1889" s="496"/>
      <c r="J1889" s="496"/>
      <c r="K1889" s="496"/>
      <c r="L1889" s="496"/>
      <c r="M1889" s="496"/>
      <c r="N1889" s="496"/>
      <c r="O1889" s="496"/>
      <c r="P1889" s="496"/>
      <c r="Q1889" s="496"/>
    </row>
    <row r="1890" spans="6:17">
      <c r="F1890" s="496"/>
      <c r="G1890" s="496"/>
      <c r="H1890" s="496"/>
      <c r="I1890" s="496"/>
      <c r="J1890" s="496"/>
      <c r="K1890" s="496"/>
      <c r="L1890" s="496"/>
      <c r="M1890" s="496"/>
      <c r="N1890" s="496"/>
      <c r="O1890" s="496"/>
      <c r="P1890" s="496"/>
      <c r="Q1890" s="496"/>
    </row>
    <row r="1891" spans="6:17">
      <c r="F1891" s="496"/>
      <c r="G1891" s="496"/>
      <c r="H1891" s="496"/>
      <c r="I1891" s="496"/>
      <c r="J1891" s="496"/>
      <c r="K1891" s="496"/>
      <c r="L1891" s="496"/>
      <c r="M1891" s="496"/>
      <c r="N1891" s="496"/>
      <c r="O1891" s="496"/>
      <c r="P1891" s="496"/>
      <c r="Q1891" s="496"/>
    </row>
    <row r="1892" spans="6:17">
      <c r="F1892" s="496"/>
      <c r="G1892" s="496"/>
      <c r="H1892" s="496"/>
      <c r="I1892" s="496"/>
      <c r="J1892" s="496"/>
      <c r="K1892" s="496"/>
      <c r="L1892" s="496"/>
      <c r="M1892" s="496"/>
      <c r="N1892" s="496"/>
      <c r="O1892" s="496"/>
      <c r="P1892" s="496"/>
      <c r="Q1892" s="496"/>
    </row>
    <row r="1893" spans="6:17">
      <c r="F1893" s="496"/>
      <c r="G1893" s="496"/>
      <c r="H1893" s="496"/>
      <c r="I1893" s="496"/>
      <c r="J1893" s="496"/>
      <c r="K1893" s="496"/>
      <c r="L1893" s="496"/>
      <c r="M1893" s="496"/>
      <c r="N1893" s="496"/>
      <c r="O1893" s="496"/>
      <c r="P1893" s="496"/>
      <c r="Q1893" s="496"/>
    </row>
    <row r="1894" spans="6:17">
      <c r="F1894" s="496"/>
      <c r="G1894" s="496"/>
      <c r="H1894" s="496"/>
      <c r="I1894" s="496"/>
      <c r="J1894" s="496"/>
      <c r="K1894" s="496"/>
      <c r="L1894" s="496"/>
      <c r="M1894" s="496"/>
      <c r="N1894" s="496"/>
      <c r="O1894" s="496"/>
      <c r="P1894" s="496"/>
      <c r="Q1894" s="496"/>
    </row>
    <row r="1895" spans="6:17">
      <c r="F1895" s="496"/>
      <c r="G1895" s="496"/>
      <c r="H1895" s="496"/>
      <c r="I1895" s="496"/>
      <c r="J1895" s="496"/>
      <c r="K1895" s="496"/>
      <c r="L1895" s="496"/>
      <c r="M1895" s="496"/>
      <c r="N1895" s="496"/>
      <c r="O1895" s="496"/>
      <c r="P1895" s="496"/>
      <c r="Q1895" s="496"/>
    </row>
    <row r="1896" spans="6:17">
      <c r="F1896" s="496"/>
      <c r="G1896" s="496"/>
      <c r="H1896" s="496"/>
      <c r="I1896" s="496"/>
      <c r="J1896" s="496"/>
      <c r="K1896" s="496"/>
      <c r="L1896" s="496"/>
      <c r="M1896" s="496"/>
      <c r="N1896" s="496"/>
      <c r="O1896" s="496"/>
      <c r="P1896" s="496"/>
      <c r="Q1896" s="496"/>
    </row>
    <row r="1897" spans="6:17">
      <c r="F1897" s="496"/>
      <c r="G1897" s="496"/>
      <c r="H1897" s="496"/>
      <c r="I1897" s="496"/>
      <c r="J1897" s="496"/>
      <c r="K1897" s="496"/>
      <c r="L1897" s="496"/>
      <c r="M1897" s="496"/>
      <c r="N1897" s="496"/>
      <c r="O1897" s="496"/>
      <c r="P1897" s="496"/>
      <c r="Q1897" s="496"/>
    </row>
    <row r="1898" spans="6:17">
      <c r="F1898" s="496"/>
      <c r="G1898" s="496"/>
      <c r="H1898" s="496"/>
      <c r="I1898" s="496"/>
      <c r="J1898" s="496"/>
      <c r="K1898" s="496"/>
      <c r="L1898" s="496"/>
      <c r="M1898" s="496"/>
      <c r="N1898" s="496"/>
      <c r="O1898" s="496"/>
      <c r="P1898" s="496"/>
      <c r="Q1898" s="496"/>
    </row>
    <row r="1899" spans="6:17">
      <c r="F1899" s="496"/>
      <c r="G1899" s="496"/>
      <c r="H1899" s="496"/>
      <c r="I1899" s="496"/>
      <c r="J1899" s="496"/>
      <c r="K1899" s="496"/>
      <c r="L1899" s="496"/>
      <c r="M1899" s="496"/>
      <c r="N1899" s="496"/>
      <c r="O1899" s="496"/>
      <c r="P1899" s="496"/>
      <c r="Q1899" s="496"/>
    </row>
    <row r="1900" spans="6:17">
      <c r="F1900" s="496"/>
      <c r="G1900" s="496"/>
      <c r="H1900" s="496"/>
      <c r="I1900" s="496"/>
      <c r="J1900" s="496"/>
      <c r="K1900" s="496"/>
      <c r="L1900" s="496"/>
      <c r="M1900" s="496"/>
      <c r="N1900" s="496"/>
      <c r="O1900" s="496"/>
      <c r="P1900" s="496"/>
      <c r="Q1900" s="496"/>
    </row>
    <row r="1901" spans="6:17">
      <c r="F1901" s="496"/>
      <c r="G1901" s="496"/>
      <c r="H1901" s="496"/>
      <c r="I1901" s="496"/>
      <c r="J1901" s="496"/>
      <c r="K1901" s="496"/>
      <c r="L1901" s="496"/>
      <c r="M1901" s="496"/>
      <c r="N1901" s="496"/>
      <c r="O1901" s="496"/>
      <c r="P1901" s="496"/>
      <c r="Q1901" s="496"/>
    </row>
    <row r="1902" spans="6:17">
      <c r="F1902" s="496"/>
      <c r="G1902" s="496"/>
      <c r="H1902" s="496"/>
      <c r="I1902" s="496"/>
      <c r="J1902" s="496"/>
      <c r="K1902" s="496"/>
      <c r="L1902" s="496"/>
      <c r="M1902" s="496"/>
      <c r="N1902" s="496"/>
      <c r="O1902" s="496"/>
      <c r="P1902" s="496"/>
      <c r="Q1902" s="496"/>
    </row>
    <row r="1903" spans="6:17">
      <c r="F1903" s="496"/>
      <c r="G1903" s="496"/>
      <c r="H1903" s="496"/>
      <c r="I1903" s="496"/>
      <c r="J1903" s="496"/>
      <c r="K1903" s="496"/>
      <c r="L1903" s="496"/>
      <c r="M1903" s="496"/>
      <c r="N1903" s="496"/>
      <c r="O1903" s="496"/>
      <c r="P1903" s="496"/>
      <c r="Q1903" s="496"/>
    </row>
    <row r="1904" spans="6:17">
      <c r="F1904" s="496"/>
      <c r="G1904" s="496"/>
      <c r="H1904" s="496"/>
      <c r="I1904" s="496"/>
      <c r="J1904" s="496"/>
      <c r="K1904" s="496"/>
      <c r="L1904" s="496"/>
      <c r="M1904" s="496"/>
      <c r="N1904" s="496"/>
      <c r="O1904" s="496"/>
      <c r="P1904" s="496"/>
      <c r="Q1904" s="496"/>
    </row>
    <row r="1905" spans="6:17">
      <c r="F1905" s="496"/>
      <c r="G1905" s="496"/>
      <c r="H1905" s="496"/>
      <c r="I1905" s="496"/>
      <c r="J1905" s="496"/>
      <c r="K1905" s="496"/>
      <c r="L1905" s="496"/>
      <c r="M1905" s="496"/>
      <c r="N1905" s="496"/>
      <c r="O1905" s="496"/>
      <c r="P1905" s="496"/>
      <c r="Q1905" s="496"/>
    </row>
    <row r="1906" spans="6:17">
      <c r="F1906" s="496"/>
      <c r="G1906" s="496"/>
      <c r="H1906" s="496"/>
      <c r="I1906" s="496"/>
      <c r="J1906" s="496"/>
      <c r="K1906" s="496"/>
      <c r="L1906" s="496"/>
      <c r="M1906" s="496"/>
      <c r="N1906" s="496"/>
      <c r="O1906" s="496"/>
      <c r="P1906" s="496"/>
      <c r="Q1906" s="496"/>
    </row>
    <row r="1907" spans="6:17">
      <c r="F1907" s="496"/>
      <c r="G1907" s="496"/>
      <c r="H1907" s="496"/>
      <c r="I1907" s="496"/>
      <c r="J1907" s="496"/>
      <c r="K1907" s="496"/>
      <c r="L1907" s="496"/>
      <c r="M1907" s="496"/>
      <c r="N1907" s="496"/>
      <c r="O1907" s="496"/>
      <c r="P1907" s="496"/>
      <c r="Q1907" s="496"/>
    </row>
    <row r="1908" spans="6:17">
      <c r="F1908" s="496"/>
      <c r="G1908" s="496"/>
      <c r="H1908" s="496"/>
      <c r="I1908" s="496"/>
      <c r="J1908" s="496"/>
      <c r="K1908" s="496"/>
      <c r="L1908" s="496"/>
      <c r="M1908" s="496"/>
      <c r="N1908" s="496"/>
      <c r="O1908" s="496"/>
      <c r="P1908" s="496"/>
      <c r="Q1908" s="496"/>
    </row>
    <row r="1909" spans="6:17">
      <c r="F1909" s="496"/>
      <c r="G1909" s="496"/>
      <c r="H1909" s="496"/>
      <c r="I1909" s="496"/>
      <c r="J1909" s="496"/>
      <c r="K1909" s="496"/>
      <c r="L1909" s="496"/>
      <c r="M1909" s="496"/>
      <c r="N1909" s="496"/>
      <c r="O1909" s="496"/>
      <c r="P1909" s="496"/>
      <c r="Q1909" s="496"/>
    </row>
    <row r="1910" spans="6:17">
      <c r="F1910" s="496"/>
      <c r="G1910" s="496"/>
      <c r="H1910" s="496"/>
      <c r="I1910" s="496"/>
      <c r="J1910" s="496"/>
      <c r="K1910" s="496"/>
      <c r="L1910" s="496"/>
      <c r="M1910" s="496"/>
      <c r="N1910" s="496"/>
      <c r="O1910" s="496"/>
      <c r="P1910" s="496"/>
      <c r="Q1910" s="496"/>
    </row>
    <row r="1911" spans="6:17">
      <c r="F1911" s="496"/>
      <c r="G1911" s="496"/>
      <c r="H1911" s="496"/>
      <c r="I1911" s="496"/>
      <c r="J1911" s="496"/>
      <c r="K1911" s="496"/>
      <c r="L1911" s="496"/>
      <c r="M1911" s="496"/>
      <c r="N1911" s="496"/>
      <c r="O1911" s="496"/>
      <c r="P1911" s="496"/>
      <c r="Q1911" s="496"/>
    </row>
    <row r="1912" spans="6:17">
      <c r="F1912" s="496"/>
      <c r="G1912" s="496"/>
      <c r="H1912" s="496"/>
      <c r="I1912" s="496"/>
      <c r="J1912" s="496"/>
      <c r="K1912" s="496"/>
      <c r="L1912" s="496"/>
      <c r="M1912" s="496"/>
      <c r="N1912" s="496"/>
      <c r="O1912" s="496"/>
      <c r="P1912" s="496"/>
      <c r="Q1912" s="496"/>
    </row>
    <row r="1913" spans="6:17">
      <c r="F1913" s="496"/>
      <c r="G1913" s="496"/>
      <c r="H1913" s="496"/>
      <c r="I1913" s="496"/>
      <c r="J1913" s="496"/>
      <c r="K1913" s="496"/>
      <c r="L1913" s="496"/>
      <c r="M1913" s="496"/>
      <c r="N1913" s="496"/>
      <c r="O1913" s="496"/>
      <c r="P1913" s="496"/>
      <c r="Q1913" s="496"/>
    </row>
    <row r="1914" spans="6:17">
      <c r="F1914" s="496"/>
      <c r="G1914" s="496"/>
      <c r="H1914" s="496"/>
      <c r="I1914" s="496"/>
      <c r="J1914" s="496"/>
      <c r="K1914" s="496"/>
      <c r="L1914" s="496"/>
      <c r="M1914" s="496"/>
      <c r="N1914" s="496"/>
      <c r="O1914" s="496"/>
      <c r="P1914" s="496"/>
      <c r="Q1914" s="496"/>
    </row>
    <row r="1915" spans="6:17">
      <c r="F1915" s="496"/>
      <c r="G1915" s="496"/>
      <c r="H1915" s="496"/>
      <c r="I1915" s="496"/>
      <c r="J1915" s="496"/>
      <c r="K1915" s="496"/>
      <c r="L1915" s="496"/>
      <c r="M1915" s="496"/>
      <c r="N1915" s="496"/>
      <c r="O1915" s="496"/>
      <c r="P1915" s="496"/>
      <c r="Q1915" s="496"/>
    </row>
    <row r="1916" spans="6:17">
      <c r="F1916" s="496"/>
      <c r="G1916" s="496"/>
      <c r="H1916" s="496"/>
      <c r="I1916" s="496"/>
      <c r="J1916" s="496"/>
      <c r="K1916" s="496"/>
      <c r="L1916" s="496"/>
      <c r="M1916" s="496"/>
      <c r="N1916" s="496"/>
      <c r="O1916" s="496"/>
      <c r="P1916" s="496"/>
      <c r="Q1916" s="496"/>
    </row>
    <row r="1917" spans="6:17">
      <c r="F1917" s="496"/>
      <c r="G1917" s="496"/>
      <c r="H1917" s="496"/>
      <c r="I1917" s="496"/>
      <c r="J1917" s="496"/>
      <c r="K1917" s="496"/>
      <c r="L1917" s="496"/>
      <c r="M1917" s="496"/>
      <c r="N1917" s="496"/>
      <c r="O1917" s="496"/>
      <c r="P1917" s="496"/>
      <c r="Q1917" s="496"/>
    </row>
    <row r="1918" spans="6:17">
      <c r="F1918" s="496"/>
      <c r="G1918" s="496"/>
      <c r="H1918" s="496"/>
      <c r="I1918" s="496"/>
      <c r="J1918" s="496"/>
      <c r="K1918" s="496"/>
      <c r="L1918" s="496"/>
      <c r="M1918" s="496"/>
      <c r="N1918" s="496"/>
      <c r="O1918" s="496"/>
      <c r="P1918" s="496"/>
      <c r="Q1918" s="496"/>
    </row>
    <row r="1919" spans="6:17">
      <c r="F1919" s="496"/>
      <c r="G1919" s="496"/>
      <c r="H1919" s="496"/>
      <c r="I1919" s="496"/>
      <c r="J1919" s="496"/>
      <c r="K1919" s="496"/>
      <c r="L1919" s="496"/>
      <c r="M1919" s="496"/>
      <c r="N1919" s="496"/>
      <c r="O1919" s="496"/>
      <c r="P1919" s="496"/>
      <c r="Q1919" s="496"/>
    </row>
    <row r="1920" spans="6:17">
      <c r="F1920" s="496"/>
      <c r="G1920" s="496"/>
      <c r="H1920" s="496"/>
      <c r="I1920" s="496"/>
      <c r="J1920" s="496"/>
      <c r="K1920" s="496"/>
      <c r="L1920" s="496"/>
      <c r="M1920" s="496"/>
      <c r="N1920" s="496"/>
      <c r="O1920" s="496"/>
      <c r="P1920" s="496"/>
      <c r="Q1920" s="496"/>
    </row>
    <row r="1921" spans="6:17">
      <c r="F1921" s="496"/>
      <c r="G1921" s="496"/>
      <c r="H1921" s="496"/>
      <c r="I1921" s="496"/>
      <c r="J1921" s="496"/>
      <c r="K1921" s="496"/>
      <c r="L1921" s="496"/>
      <c r="M1921" s="496"/>
      <c r="N1921" s="496"/>
      <c r="O1921" s="496"/>
      <c r="P1921" s="496"/>
      <c r="Q1921" s="496"/>
    </row>
    <row r="1922" spans="6:17">
      <c r="F1922" s="496"/>
      <c r="G1922" s="496"/>
      <c r="H1922" s="496"/>
      <c r="I1922" s="496"/>
      <c r="J1922" s="496"/>
      <c r="K1922" s="496"/>
      <c r="L1922" s="496"/>
      <c r="M1922" s="496"/>
      <c r="N1922" s="496"/>
      <c r="O1922" s="496"/>
      <c r="P1922" s="496"/>
      <c r="Q1922" s="496"/>
    </row>
    <row r="1923" spans="6:17">
      <c r="F1923" s="496"/>
      <c r="G1923" s="496"/>
      <c r="H1923" s="496"/>
      <c r="I1923" s="496"/>
      <c r="J1923" s="496"/>
      <c r="K1923" s="496"/>
      <c r="L1923" s="496"/>
      <c r="M1923" s="496"/>
      <c r="N1923" s="496"/>
      <c r="O1923" s="496"/>
      <c r="P1923" s="496"/>
      <c r="Q1923" s="496"/>
    </row>
    <row r="1924" spans="6:17">
      <c r="F1924" s="496"/>
      <c r="G1924" s="496"/>
      <c r="H1924" s="496"/>
      <c r="I1924" s="496"/>
      <c r="J1924" s="496"/>
      <c r="K1924" s="496"/>
      <c r="L1924" s="496"/>
      <c r="M1924" s="496"/>
      <c r="N1924" s="496"/>
      <c r="O1924" s="496"/>
      <c r="P1924" s="496"/>
      <c r="Q1924" s="496"/>
    </row>
    <row r="1925" spans="6:17">
      <c r="F1925" s="496"/>
      <c r="G1925" s="496"/>
      <c r="H1925" s="496"/>
      <c r="I1925" s="496"/>
      <c r="J1925" s="496"/>
      <c r="K1925" s="496"/>
      <c r="L1925" s="496"/>
      <c r="M1925" s="496"/>
      <c r="N1925" s="496"/>
      <c r="O1925" s="496"/>
      <c r="P1925" s="496"/>
      <c r="Q1925" s="496"/>
    </row>
    <row r="1926" spans="6:17">
      <c r="F1926" s="496"/>
      <c r="G1926" s="496"/>
      <c r="H1926" s="496"/>
      <c r="I1926" s="496"/>
      <c r="J1926" s="496"/>
      <c r="K1926" s="496"/>
      <c r="L1926" s="496"/>
      <c r="M1926" s="496"/>
      <c r="N1926" s="496"/>
      <c r="O1926" s="496"/>
      <c r="P1926" s="496"/>
      <c r="Q1926" s="496"/>
    </row>
    <row r="1927" spans="6:17">
      <c r="F1927" s="496"/>
      <c r="G1927" s="496"/>
      <c r="H1927" s="496"/>
      <c r="I1927" s="496"/>
      <c r="J1927" s="496"/>
      <c r="K1927" s="496"/>
      <c r="L1927" s="496"/>
      <c r="M1927" s="496"/>
      <c r="N1927" s="496"/>
      <c r="O1927" s="496"/>
      <c r="P1927" s="496"/>
      <c r="Q1927" s="496"/>
    </row>
    <row r="1928" spans="6:17">
      <c r="F1928" s="496"/>
      <c r="G1928" s="496"/>
      <c r="H1928" s="496"/>
      <c r="I1928" s="496"/>
      <c r="J1928" s="496"/>
      <c r="K1928" s="496"/>
      <c r="L1928" s="496"/>
      <c r="M1928" s="496"/>
      <c r="N1928" s="496"/>
      <c r="O1928" s="496"/>
      <c r="P1928" s="496"/>
      <c r="Q1928" s="496"/>
    </row>
    <row r="1929" spans="6:17">
      <c r="F1929" s="496"/>
      <c r="G1929" s="496"/>
      <c r="H1929" s="496"/>
      <c r="I1929" s="496"/>
      <c r="J1929" s="496"/>
      <c r="K1929" s="496"/>
      <c r="L1929" s="496"/>
      <c r="M1929" s="496"/>
      <c r="N1929" s="496"/>
      <c r="O1929" s="496"/>
      <c r="P1929" s="496"/>
      <c r="Q1929" s="496"/>
    </row>
    <row r="1930" spans="6:17">
      <c r="F1930" s="496"/>
      <c r="G1930" s="496"/>
      <c r="H1930" s="496"/>
      <c r="I1930" s="496"/>
      <c r="J1930" s="496"/>
      <c r="K1930" s="496"/>
      <c r="L1930" s="496"/>
      <c r="M1930" s="496"/>
      <c r="N1930" s="496"/>
      <c r="O1930" s="496"/>
      <c r="P1930" s="496"/>
      <c r="Q1930" s="496"/>
    </row>
    <row r="1931" spans="6:17">
      <c r="F1931" s="496"/>
      <c r="G1931" s="496"/>
      <c r="H1931" s="496"/>
      <c r="I1931" s="496"/>
      <c r="J1931" s="496"/>
      <c r="K1931" s="496"/>
      <c r="L1931" s="496"/>
      <c r="M1931" s="496"/>
      <c r="N1931" s="496"/>
      <c r="O1931" s="496"/>
      <c r="P1931" s="496"/>
      <c r="Q1931" s="496"/>
    </row>
    <row r="1932" spans="6:17">
      <c r="F1932" s="496"/>
      <c r="G1932" s="496"/>
      <c r="H1932" s="496"/>
      <c r="I1932" s="496"/>
      <c r="J1932" s="496"/>
      <c r="K1932" s="496"/>
      <c r="L1932" s="496"/>
      <c r="M1932" s="496"/>
      <c r="N1932" s="496"/>
      <c r="O1932" s="496"/>
      <c r="P1932" s="496"/>
      <c r="Q1932" s="496"/>
    </row>
    <row r="1933" spans="6:17">
      <c r="F1933" s="496"/>
      <c r="G1933" s="496"/>
      <c r="H1933" s="496"/>
      <c r="I1933" s="496"/>
      <c r="J1933" s="496"/>
      <c r="K1933" s="496"/>
      <c r="L1933" s="496"/>
      <c r="M1933" s="496"/>
      <c r="N1933" s="496"/>
      <c r="O1933" s="496"/>
      <c r="P1933" s="496"/>
      <c r="Q1933" s="496"/>
    </row>
    <row r="1934" spans="6:17">
      <c r="F1934" s="496"/>
      <c r="G1934" s="496"/>
      <c r="H1934" s="496"/>
      <c r="I1934" s="496"/>
      <c r="J1934" s="496"/>
      <c r="K1934" s="496"/>
      <c r="L1934" s="496"/>
      <c r="M1934" s="496"/>
      <c r="N1934" s="496"/>
      <c r="O1934" s="496"/>
      <c r="P1934" s="496"/>
      <c r="Q1934" s="496"/>
    </row>
    <row r="1935" spans="6:17">
      <c r="F1935" s="496"/>
      <c r="G1935" s="496"/>
      <c r="H1935" s="496"/>
      <c r="I1935" s="496"/>
      <c r="J1935" s="496"/>
      <c r="K1935" s="496"/>
      <c r="L1935" s="496"/>
      <c r="M1935" s="496"/>
      <c r="N1935" s="496"/>
      <c r="O1935" s="496"/>
      <c r="P1935" s="496"/>
      <c r="Q1935" s="496"/>
    </row>
    <row r="1936" spans="6:17">
      <c r="F1936" s="496"/>
      <c r="G1936" s="496"/>
      <c r="H1936" s="496"/>
      <c r="I1936" s="496"/>
      <c r="J1936" s="496"/>
      <c r="K1936" s="496"/>
      <c r="L1936" s="496"/>
      <c r="M1936" s="496"/>
      <c r="N1936" s="496"/>
      <c r="O1936" s="496"/>
      <c r="P1936" s="496"/>
      <c r="Q1936" s="496"/>
    </row>
    <row r="1937" spans="6:17">
      <c r="F1937" s="496"/>
      <c r="G1937" s="496"/>
      <c r="H1937" s="496"/>
      <c r="I1937" s="496"/>
      <c r="J1937" s="496"/>
      <c r="K1937" s="496"/>
      <c r="L1937" s="496"/>
      <c r="M1937" s="496"/>
      <c r="N1937" s="496"/>
      <c r="O1937" s="496"/>
      <c r="P1937" s="496"/>
      <c r="Q1937" s="496"/>
    </row>
    <row r="1938" spans="6:17">
      <c r="F1938" s="496"/>
      <c r="G1938" s="496"/>
      <c r="H1938" s="496"/>
      <c r="I1938" s="496"/>
      <c r="J1938" s="496"/>
      <c r="K1938" s="496"/>
      <c r="L1938" s="496"/>
      <c r="M1938" s="496"/>
      <c r="N1938" s="496"/>
      <c r="O1938" s="496"/>
      <c r="P1938" s="496"/>
      <c r="Q1938" s="496"/>
    </row>
    <row r="1939" spans="6:17">
      <c r="F1939" s="496"/>
      <c r="G1939" s="496"/>
      <c r="H1939" s="496"/>
      <c r="I1939" s="496"/>
      <c r="J1939" s="496"/>
      <c r="K1939" s="496"/>
      <c r="L1939" s="496"/>
      <c r="M1939" s="496"/>
      <c r="N1939" s="496"/>
      <c r="O1939" s="496"/>
      <c r="P1939" s="496"/>
      <c r="Q1939" s="496"/>
    </row>
    <row r="1940" spans="6:17">
      <c r="F1940" s="496"/>
      <c r="G1940" s="496"/>
      <c r="H1940" s="496"/>
      <c r="I1940" s="496"/>
      <c r="J1940" s="496"/>
      <c r="K1940" s="496"/>
      <c r="L1940" s="496"/>
      <c r="M1940" s="496"/>
      <c r="N1940" s="496"/>
      <c r="O1940" s="496"/>
      <c r="P1940" s="496"/>
      <c r="Q1940" s="496"/>
    </row>
    <row r="1941" spans="6:17">
      <c r="F1941" s="496"/>
      <c r="G1941" s="496"/>
      <c r="H1941" s="496"/>
      <c r="I1941" s="496"/>
      <c r="J1941" s="496"/>
      <c r="K1941" s="496"/>
      <c r="L1941" s="496"/>
      <c r="M1941" s="496"/>
      <c r="N1941" s="496"/>
      <c r="O1941" s="496"/>
      <c r="P1941" s="496"/>
      <c r="Q1941" s="496"/>
    </row>
    <row r="1942" spans="6:17">
      <c r="F1942" s="496"/>
      <c r="G1942" s="496"/>
      <c r="H1942" s="496"/>
      <c r="I1942" s="496"/>
      <c r="J1942" s="496"/>
      <c r="K1942" s="496"/>
      <c r="L1942" s="496"/>
      <c r="M1942" s="496"/>
      <c r="N1942" s="496"/>
      <c r="O1942" s="496"/>
      <c r="P1942" s="496"/>
      <c r="Q1942" s="496"/>
    </row>
    <row r="1943" spans="6:17">
      <c r="F1943" s="496"/>
      <c r="G1943" s="496"/>
      <c r="H1943" s="496"/>
      <c r="I1943" s="496"/>
      <c r="J1943" s="496"/>
      <c r="K1943" s="496"/>
      <c r="L1943" s="496"/>
      <c r="M1943" s="496"/>
      <c r="N1943" s="496"/>
      <c r="O1943" s="496"/>
      <c r="P1943" s="496"/>
      <c r="Q1943" s="496"/>
    </row>
    <row r="1944" spans="6:17">
      <c r="F1944" s="496"/>
      <c r="G1944" s="496"/>
      <c r="H1944" s="496"/>
      <c r="I1944" s="496"/>
      <c r="J1944" s="496"/>
      <c r="K1944" s="496"/>
      <c r="L1944" s="496"/>
      <c r="M1944" s="496"/>
      <c r="N1944" s="496"/>
      <c r="O1944" s="496"/>
      <c r="P1944" s="496"/>
      <c r="Q1944" s="496"/>
    </row>
    <row r="1945" spans="6:17">
      <c r="F1945" s="496"/>
      <c r="G1945" s="496"/>
      <c r="H1945" s="496"/>
      <c r="I1945" s="496"/>
      <c r="J1945" s="496"/>
      <c r="K1945" s="496"/>
      <c r="L1945" s="496"/>
      <c r="M1945" s="496"/>
      <c r="N1945" s="496"/>
      <c r="O1945" s="496"/>
      <c r="P1945" s="496"/>
      <c r="Q1945" s="496"/>
    </row>
    <row r="1946" spans="6:17">
      <c r="F1946" s="496"/>
      <c r="G1946" s="496"/>
      <c r="H1946" s="496"/>
      <c r="I1946" s="496"/>
      <c r="J1946" s="496"/>
      <c r="K1946" s="496"/>
      <c r="L1946" s="496"/>
      <c r="M1946" s="496"/>
      <c r="N1946" s="496"/>
      <c r="O1946" s="496"/>
      <c r="P1946" s="496"/>
      <c r="Q1946" s="496"/>
    </row>
    <row r="1947" spans="6:17">
      <c r="F1947" s="496"/>
      <c r="G1947" s="496"/>
      <c r="H1947" s="496"/>
      <c r="I1947" s="496"/>
      <c r="J1947" s="496"/>
      <c r="K1947" s="496"/>
      <c r="L1947" s="496"/>
      <c r="M1947" s="496"/>
      <c r="N1947" s="496"/>
      <c r="O1947" s="496"/>
      <c r="P1947" s="496"/>
      <c r="Q1947" s="496"/>
    </row>
    <row r="1948" spans="6:17">
      <c r="F1948" s="496"/>
      <c r="G1948" s="496"/>
      <c r="H1948" s="496"/>
      <c r="I1948" s="496"/>
      <c r="J1948" s="496"/>
      <c r="K1948" s="496"/>
      <c r="L1948" s="496"/>
      <c r="M1948" s="496"/>
      <c r="N1948" s="496"/>
      <c r="O1948" s="496"/>
      <c r="P1948" s="496"/>
      <c r="Q1948" s="496"/>
    </row>
    <row r="1949" spans="6:17">
      <c r="F1949" s="496"/>
      <c r="G1949" s="496"/>
      <c r="H1949" s="496"/>
      <c r="I1949" s="496"/>
      <c r="J1949" s="496"/>
      <c r="K1949" s="496"/>
      <c r="L1949" s="496"/>
      <c r="M1949" s="496"/>
      <c r="N1949" s="496"/>
      <c r="O1949" s="496"/>
      <c r="P1949" s="496"/>
      <c r="Q1949" s="496"/>
    </row>
    <row r="1950" spans="6:17">
      <c r="F1950" s="496"/>
      <c r="G1950" s="496"/>
      <c r="H1950" s="496"/>
      <c r="I1950" s="496"/>
      <c r="J1950" s="496"/>
      <c r="K1950" s="496"/>
      <c r="L1950" s="496"/>
      <c r="M1950" s="496"/>
      <c r="N1950" s="496"/>
      <c r="O1950" s="496"/>
      <c r="P1950" s="496"/>
      <c r="Q1950" s="496"/>
    </row>
    <row r="1951" spans="6:17">
      <c r="F1951" s="496"/>
      <c r="G1951" s="496"/>
      <c r="H1951" s="496"/>
      <c r="I1951" s="496"/>
      <c r="J1951" s="496"/>
      <c r="K1951" s="496"/>
      <c r="L1951" s="496"/>
      <c r="M1951" s="496"/>
      <c r="N1951" s="496"/>
      <c r="O1951" s="496"/>
      <c r="P1951" s="496"/>
      <c r="Q1951" s="496"/>
    </row>
    <row r="1952" spans="6:17">
      <c r="F1952" s="496"/>
      <c r="G1952" s="496"/>
      <c r="H1952" s="496"/>
      <c r="I1952" s="496"/>
      <c r="J1952" s="496"/>
      <c r="K1952" s="496"/>
      <c r="L1952" s="496"/>
      <c r="M1952" s="496"/>
      <c r="N1952" s="496"/>
      <c r="O1952" s="496"/>
      <c r="P1952" s="496"/>
      <c r="Q1952" s="496"/>
    </row>
    <row r="1953" spans="6:17">
      <c r="F1953" s="496"/>
      <c r="G1953" s="496"/>
      <c r="H1953" s="496"/>
      <c r="I1953" s="496"/>
      <c r="J1953" s="496"/>
      <c r="K1953" s="496"/>
      <c r="L1953" s="496"/>
      <c r="M1953" s="496"/>
      <c r="N1953" s="496"/>
      <c r="O1953" s="496"/>
      <c r="P1953" s="496"/>
      <c r="Q1953" s="496"/>
    </row>
    <row r="1954" spans="6:17">
      <c r="F1954" s="496"/>
      <c r="G1954" s="496"/>
      <c r="H1954" s="496"/>
      <c r="I1954" s="496"/>
      <c r="J1954" s="496"/>
      <c r="K1954" s="496"/>
      <c r="L1954" s="496"/>
      <c r="M1954" s="496"/>
      <c r="N1954" s="496"/>
      <c r="O1954" s="496"/>
      <c r="P1954" s="496"/>
      <c r="Q1954" s="496"/>
    </row>
    <row r="1955" spans="6:17">
      <c r="F1955" s="496"/>
      <c r="G1955" s="496"/>
      <c r="H1955" s="496"/>
      <c r="I1955" s="496"/>
      <c r="J1955" s="496"/>
      <c r="K1955" s="496"/>
      <c r="L1955" s="496"/>
      <c r="M1955" s="496"/>
      <c r="N1955" s="496"/>
      <c r="O1955" s="496"/>
      <c r="P1955" s="496"/>
      <c r="Q1955" s="496"/>
    </row>
    <row r="1956" spans="6:17">
      <c r="F1956" s="496"/>
      <c r="G1956" s="496"/>
      <c r="H1956" s="496"/>
      <c r="I1956" s="496"/>
      <c r="J1956" s="496"/>
      <c r="K1956" s="496"/>
      <c r="L1956" s="496"/>
      <c r="M1956" s="496"/>
      <c r="N1956" s="496"/>
      <c r="O1956" s="496"/>
      <c r="P1956" s="496"/>
      <c r="Q1956" s="496"/>
    </row>
    <row r="1957" spans="6:17">
      <c r="F1957" s="496"/>
      <c r="G1957" s="496"/>
      <c r="H1957" s="496"/>
      <c r="I1957" s="496"/>
      <c r="J1957" s="496"/>
      <c r="K1957" s="496"/>
      <c r="L1957" s="496"/>
      <c r="M1957" s="496"/>
      <c r="N1957" s="496"/>
      <c r="O1957" s="496"/>
      <c r="P1957" s="496"/>
      <c r="Q1957" s="496"/>
    </row>
    <row r="1958" spans="6:17">
      <c r="F1958" s="496"/>
      <c r="G1958" s="496"/>
      <c r="H1958" s="496"/>
      <c r="I1958" s="496"/>
      <c r="J1958" s="496"/>
      <c r="K1958" s="496"/>
      <c r="L1958" s="496"/>
      <c r="M1958" s="496"/>
      <c r="N1958" s="496"/>
      <c r="O1958" s="496"/>
      <c r="P1958" s="496"/>
      <c r="Q1958" s="496"/>
    </row>
    <row r="1959" spans="6:17">
      <c r="F1959" s="496"/>
      <c r="G1959" s="496"/>
      <c r="H1959" s="496"/>
      <c r="I1959" s="496"/>
      <c r="J1959" s="496"/>
      <c r="K1959" s="496"/>
      <c r="L1959" s="496"/>
      <c r="M1959" s="496"/>
      <c r="N1959" s="496"/>
      <c r="O1959" s="496"/>
      <c r="P1959" s="496"/>
      <c r="Q1959" s="496"/>
    </row>
    <row r="1960" spans="6:17">
      <c r="F1960" s="496"/>
      <c r="G1960" s="496"/>
      <c r="H1960" s="496"/>
      <c r="I1960" s="496"/>
      <c r="J1960" s="496"/>
      <c r="K1960" s="496"/>
      <c r="L1960" s="496"/>
      <c r="M1960" s="496"/>
      <c r="N1960" s="496"/>
      <c r="O1960" s="496"/>
      <c r="P1960" s="496"/>
      <c r="Q1960" s="496"/>
    </row>
    <row r="1961" spans="6:17">
      <c r="F1961" s="496"/>
      <c r="G1961" s="496"/>
      <c r="H1961" s="496"/>
      <c r="I1961" s="496"/>
      <c r="J1961" s="496"/>
      <c r="K1961" s="496"/>
      <c r="L1961" s="496"/>
      <c r="M1961" s="496"/>
      <c r="N1961" s="496"/>
      <c r="O1961" s="496"/>
      <c r="P1961" s="496"/>
      <c r="Q1961" s="496"/>
    </row>
    <row r="1962" spans="6:17">
      <c r="F1962" s="496"/>
      <c r="G1962" s="496"/>
      <c r="H1962" s="496"/>
      <c r="I1962" s="496"/>
      <c r="J1962" s="496"/>
      <c r="K1962" s="496"/>
      <c r="L1962" s="496"/>
      <c r="M1962" s="496"/>
      <c r="N1962" s="496"/>
      <c r="O1962" s="496"/>
      <c r="P1962" s="496"/>
      <c r="Q1962" s="496"/>
    </row>
    <row r="1963" spans="6:17">
      <c r="F1963" s="496"/>
      <c r="G1963" s="496"/>
      <c r="H1963" s="496"/>
      <c r="I1963" s="496"/>
      <c r="J1963" s="496"/>
      <c r="K1963" s="496"/>
      <c r="L1963" s="496"/>
      <c r="M1963" s="496"/>
      <c r="N1963" s="496"/>
      <c r="O1963" s="496"/>
      <c r="P1963" s="496"/>
      <c r="Q1963" s="496"/>
    </row>
    <row r="1964" spans="6:17">
      <c r="F1964" s="496"/>
      <c r="G1964" s="496"/>
      <c r="H1964" s="496"/>
      <c r="I1964" s="496"/>
      <c r="J1964" s="496"/>
      <c r="K1964" s="496"/>
      <c r="L1964" s="496"/>
      <c r="M1964" s="496"/>
      <c r="N1964" s="496"/>
      <c r="O1964" s="496"/>
      <c r="P1964" s="496"/>
      <c r="Q1964" s="496"/>
    </row>
    <row r="1965" spans="6:17">
      <c r="F1965" s="496"/>
      <c r="G1965" s="496"/>
      <c r="H1965" s="496"/>
      <c r="I1965" s="496"/>
      <c r="J1965" s="496"/>
      <c r="K1965" s="496"/>
      <c r="L1965" s="496"/>
      <c r="M1965" s="496"/>
      <c r="N1965" s="496"/>
      <c r="O1965" s="496"/>
      <c r="P1965" s="496"/>
      <c r="Q1965" s="496"/>
    </row>
    <row r="1966" spans="6:17">
      <c r="F1966" s="496"/>
      <c r="G1966" s="496"/>
      <c r="H1966" s="496"/>
      <c r="I1966" s="496"/>
      <c r="J1966" s="496"/>
      <c r="K1966" s="496"/>
      <c r="L1966" s="496"/>
      <c r="M1966" s="496"/>
      <c r="N1966" s="496"/>
      <c r="O1966" s="496"/>
      <c r="P1966" s="496"/>
      <c r="Q1966" s="496"/>
    </row>
    <row r="1967" spans="6:17">
      <c r="F1967" s="496"/>
      <c r="G1967" s="496"/>
      <c r="H1967" s="496"/>
      <c r="I1967" s="496"/>
      <c r="J1967" s="496"/>
      <c r="K1967" s="496"/>
      <c r="L1967" s="496"/>
      <c r="M1967" s="496"/>
      <c r="N1967" s="496"/>
      <c r="O1967" s="496"/>
      <c r="P1967" s="496"/>
      <c r="Q1967" s="496"/>
    </row>
    <row r="1968" spans="6:17">
      <c r="F1968" s="496"/>
      <c r="G1968" s="496"/>
      <c r="H1968" s="496"/>
      <c r="I1968" s="496"/>
      <c r="J1968" s="496"/>
      <c r="K1968" s="496"/>
      <c r="L1968" s="496"/>
      <c r="M1968" s="496"/>
      <c r="N1968" s="496"/>
      <c r="O1968" s="496"/>
      <c r="P1968" s="496"/>
      <c r="Q1968" s="496"/>
    </row>
    <row r="1969" spans="6:17">
      <c r="F1969" s="496"/>
      <c r="G1969" s="496"/>
      <c r="H1969" s="496"/>
      <c r="I1969" s="496"/>
      <c r="J1969" s="496"/>
      <c r="K1969" s="496"/>
      <c r="L1969" s="496"/>
      <c r="M1969" s="496"/>
      <c r="N1969" s="496"/>
      <c r="O1969" s="496"/>
      <c r="P1969" s="496"/>
      <c r="Q1969" s="496"/>
    </row>
    <row r="1970" spans="6:17">
      <c r="F1970" s="496"/>
      <c r="G1970" s="496"/>
      <c r="H1970" s="496"/>
      <c r="I1970" s="496"/>
      <c r="J1970" s="496"/>
      <c r="K1970" s="496"/>
      <c r="L1970" s="496"/>
      <c r="M1970" s="496"/>
      <c r="N1970" s="496"/>
      <c r="O1970" s="496"/>
      <c r="P1970" s="496"/>
      <c r="Q1970" s="496"/>
    </row>
    <row r="1971" spans="6:17">
      <c r="F1971" s="496"/>
      <c r="G1971" s="496"/>
      <c r="H1971" s="496"/>
      <c r="I1971" s="496"/>
      <c r="J1971" s="496"/>
      <c r="K1971" s="496"/>
      <c r="L1971" s="496"/>
      <c r="M1971" s="496"/>
      <c r="N1971" s="496"/>
      <c r="O1971" s="496"/>
      <c r="P1971" s="496"/>
      <c r="Q1971" s="496"/>
    </row>
    <row r="1972" spans="6:17">
      <c r="F1972" s="496"/>
      <c r="G1972" s="496"/>
      <c r="H1972" s="496"/>
      <c r="I1972" s="496"/>
      <c r="J1972" s="496"/>
      <c r="K1972" s="496"/>
      <c r="L1972" s="496"/>
      <c r="M1972" s="496"/>
      <c r="N1972" s="496"/>
      <c r="O1972" s="496"/>
      <c r="P1972" s="496"/>
      <c r="Q1972" s="496"/>
    </row>
    <row r="1973" spans="6:17">
      <c r="F1973" s="496"/>
      <c r="G1973" s="496"/>
      <c r="H1973" s="496"/>
      <c r="I1973" s="496"/>
      <c r="J1973" s="496"/>
      <c r="K1973" s="496"/>
      <c r="L1973" s="496"/>
      <c r="M1973" s="496"/>
      <c r="N1973" s="496"/>
      <c r="O1973" s="496"/>
      <c r="P1973" s="496"/>
      <c r="Q1973" s="496"/>
    </row>
    <row r="1974" spans="6:17">
      <c r="F1974" s="496"/>
      <c r="G1974" s="496"/>
      <c r="H1974" s="496"/>
      <c r="I1974" s="496"/>
      <c r="J1974" s="496"/>
      <c r="K1974" s="496"/>
      <c r="L1974" s="496"/>
      <c r="M1974" s="496"/>
      <c r="N1974" s="496"/>
      <c r="O1974" s="496"/>
      <c r="P1974" s="496"/>
      <c r="Q1974" s="496"/>
    </row>
    <row r="1975" spans="6:17">
      <c r="F1975" s="496"/>
      <c r="G1975" s="496"/>
      <c r="H1975" s="496"/>
      <c r="I1975" s="496"/>
      <c r="J1975" s="496"/>
      <c r="K1975" s="496"/>
      <c r="L1975" s="496"/>
      <c r="M1975" s="496"/>
      <c r="N1975" s="496"/>
      <c r="O1975" s="496"/>
      <c r="P1975" s="496"/>
      <c r="Q1975" s="496"/>
    </row>
    <row r="1976" spans="6:17">
      <c r="F1976" s="496"/>
      <c r="G1976" s="496"/>
      <c r="H1976" s="496"/>
      <c r="I1976" s="496"/>
      <c r="J1976" s="496"/>
      <c r="K1976" s="496"/>
      <c r="L1976" s="496"/>
      <c r="M1976" s="496"/>
      <c r="N1976" s="496"/>
      <c r="O1976" s="496"/>
      <c r="P1976" s="496"/>
      <c r="Q1976" s="496"/>
    </row>
    <row r="1977" spans="6:17">
      <c r="F1977" s="496"/>
      <c r="G1977" s="496"/>
      <c r="H1977" s="496"/>
      <c r="I1977" s="496"/>
      <c r="J1977" s="496"/>
      <c r="K1977" s="496"/>
      <c r="L1977" s="496"/>
      <c r="M1977" s="496"/>
      <c r="N1977" s="496"/>
      <c r="O1977" s="496"/>
      <c r="P1977" s="496"/>
      <c r="Q1977" s="496"/>
    </row>
    <row r="1978" spans="6:17">
      <c r="F1978" s="496"/>
      <c r="G1978" s="496"/>
      <c r="H1978" s="496"/>
      <c r="I1978" s="496"/>
      <c r="J1978" s="496"/>
      <c r="K1978" s="496"/>
      <c r="L1978" s="496"/>
      <c r="M1978" s="496"/>
      <c r="N1978" s="496"/>
      <c r="O1978" s="496"/>
      <c r="P1978" s="496"/>
      <c r="Q1978" s="496"/>
    </row>
    <row r="1979" spans="6:17">
      <c r="F1979" s="496"/>
      <c r="G1979" s="496"/>
      <c r="H1979" s="496"/>
      <c r="I1979" s="496"/>
      <c r="J1979" s="496"/>
      <c r="K1979" s="496"/>
      <c r="L1979" s="496"/>
      <c r="M1979" s="496"/>
      <c r="N1979" s="496"/>
      <c r="O1979" s="496"/>
      <c r="P1979" s="496"/>
      <c r="Q1979" s="496"/>
    </row>
    <row r="1980" spans="6:17">
      <c r="F1980" s="496"/>
      <c r="G1980" s="496"/>
      <c r="H1980" s="496"/>
      <c r="I1980" s="496"/>
      <c r="J1980" s="496"/>
      <c r="K1980" s="496"/>
      <c r="L1980" s="496"/>
      <c r="M1980" s="496"/>
      <c r="N1980" s="496"/>
      <c r="O1980" s="496"/>
      <c r="P1980" s="496"/>
      <c r="Q1980" s="496"/>
    </row>
    <row r="1981" spans="6:17">
      <c r="F1981" s="496"/>
      <c r="G1981" s="496"/>
      <c r="H1981" s="496"/>
      <c r="I1981" s="496"/>
      <c r="J1981" s="496"/>
      <c r="K1981" s="496"/>
      <c r="L1981" s="496"/>
      <c r="M1981" s="496"/>
      <c r="N1981" s="496"/>
      <c r="O1981" s="496"/>
      <c r="P1981" s="496"/>
      <c r="Q1981" s="496"/>
    </row>
    <row r="1982" spans="6:17">
      <c r="F1982" s="496"/>
      <c r="G1982" s="496"/>
      <c r="H1982" s="496"/>
      <c r="I1982" s="496"/>
      <c r="J1982" s="496"/>
      <c r="K1982" s="496"/>
      <c r="L1982" s="496"/>
      <c r="M1982" s="496"/>
      <c r="N1982" s="496"/>
      <c r="O1982" s="496"/>
      <c r="P1982" s="496"/>
      <c r="Q1982" s="496"/>
    </row>
    <row r="1983" spans="6:17">
      <c r="F1983" s="496"/>
      <c r="G1983" s="496"/>
      <c r="H1983" s="496"/>
      <c r="I1983" s="496"/>
      <c r="J1983" s="496"/>
      <c r="K1983" s="496"/>
      <c r="L1983" s="496"/>
      <c r="M1983" s="496"/>
      <c r="N1983" s="496"/>
      <c r="O1983" s="496"/>
      <c r="P1983" s="496"/>
      <c r="Q1983" s="496"/>
    </row>
    <row r="1984" spans="6:17">
      <c r="F1984" s="496"/>
      <c r="G1984" s="496"/>
      <c r="H1984" s="496"/>
      <c r="I1984" s="496"/>
      <c r="J1984" s="496"/>
      <c r="K1984" s="496"/>
      <c r="L1984" s="496"/>
      <c r="M1984" s="496"/>
      <c r="N1984" s="496"/>
      <c r="O1984" s="496"/>
      <c r="P1984" s="496"/>
      <c r="Q1984" s="496"/>
    </row>
    <row r="1985" spans="6:17">
      <c r="F1985" s="496"/>
      <c r="G1985" s="496"/>
      <c r="H1985" s="496"/>
      <c r="I1985" s="496"/>
      <c r="J1985" s="496"/>
      <c r="K1985" s="496"/>
      <c r="L1985" s="496"/>
      <c r="M1985" s="496"/>
      <c r="N1985" s="496"/>
      <c r="O1985" s="496"/>
      <c r="P1985" s="496"/>
      <c r="Q1985" s="496"/>
    </row>
    <row r="1986" spans="6:17">
      <c r="F1986" s="496"/>
      <c r="G1986" s="496"/>
      <c r="H1986" s="496"/>
      <c r="I1986" s="496"/>
      <c r="J1986" s="496"/>
      <c r="K1986" s="496"/>
      <c r="L1986" s="496"/>
      <c r="M1986" s="496"/>
      <c r="N1986" s="496"/>
      <c r="O1986" s="496"/>
      <c r="P1986" s="496"/>
      <c r="Q1986" s="496"/>
    </row>
    <row r="1987" spans="6:17">
      <c r="F1987" s="496"/>
      <c r="G1987" s="496"/>
      <c r="H1987" s="496"/>
      <c r="I1987" s="496"/>
      <c r="J1987" s="496"/>
      <c r="K1987" s="496"/>
      <c r="L1987" s="496"/>
      <c r="M1987" s="496"/>
      <c r="N1987" s="496"/>
      <c r="O1987" s="496"/>
      <c r="P1987" s="496"/>
      <c r="Q1987" s="496"/>
    </row>
    <row r="1988" spans="6:17">
      <c r="F1988" s="496"/>
      <c r="G1988" s="496"/>
      <c r="H1988" s="496"/>
      <c r="I1988" s="496"/>
      <c r="J1988" s="496"/>
      <c r="K1988" s="496"/>
      <c r="L1988" s="496"/>
      <c r="M1988" s="496"/>
      <c r="N1988" s="496"/>
      <c r="O1988" s="496"/>
      <c r="P1988" s="496"/>
      <c r="Q1988" s="496"/>
    </row>
    <row r="1989" spans="6:17">
      <c r="F1989" s="496"/>
      <c r="G1989" s="496"/>
      <c r="H1989" s="496"/>
      <c r="I1989" s="496"/>
      <c r="J1989" s="496"/>
      <c r="K1989" s="496"/>
      <c r="L1989" s="496"/>
      <c r="M1989" s="496"/>
      <c r="N1989" s="496"/>
      <c r="O1989" s="496"/>
      <c r="P1989" s="496"/>
      <c r="Q1989" s="496"/>
    </row>
    <row r="1990" spans="6:17">
      <c r="F1990" s="496"/>
      <c r="G1990" s="496"/>
      <c r="H1990" s="496"/>
      <c r="I1990" s="496"/>
      <c r="J1990" s="496"/>
      <c r="K1990" s="496"/>
      <c r="L1990" s="496"/>
      <c r="M1990" s="496"/>
      <c r="N1990" s="496"/>
      <c r="O1990" s="496"/>
      <c r="P1990" s="496"/>
      <c r="Q1990" s="496"/>
    </row>
    <row r="1991" spans="6:17">
      <c r="F1991" s="496"/>
      <c r="G1991" s="496"/>
      <c r="H1991" s="496"/>
      <c r="I1991" s="496"/>
      <c r="J1991" s="496"/>
      <c r="K1991" s="496"/>
      <c r="L1991" s="496"/>
      <c r="M1991" s="496"/>
      <c r="N1991" s="496"/>
      <c r="O1991" s="496"/>
      <c r="P1991" s="496"/>
      <c r="Q1991" s="496"/>
    </row>
    <row r="1992" spans="6:17">
      <c r="F1992" s="496"/>
      <c r="G1992" s="496"/>
      <c r="H1992" s="496"/>
      <c r="I1992" s="496"/>
      <c r="J1992" s="496"/>
      <c r="K1992" s="496"/>
      <c r="L1992" s="496"/>
      <c r="M1992" s="496"/>
      <c r="N1992" s="496"/>
      <c r="O1992" s="496"/>
      <c r="P1992" s="496"/>
      <c r="Q1992" s="496"/>
    </row>
    <row r="1993" spans="6:17">
      <c r="F1993" s="496"/>
      <c r="G1993" s="496"/>
      <c r="H1993" s="496"/>
      <c r="I1993" s="496"/>
      <c r="J1993" s="496"/>
      <c r="K1993" s="496"/>
      <c r="L1993" s="496"/>
      <c r="M1993" s="496"/>
      <c r="N1993" s="496"/>
      <c r="O1993" s="496"/>
      <c r="P1993" s="496"/>
      <c r="Q1993" s="496"/>
    </row>
    <row r="1994" spans="6:17">
      <c r="F1994" s="496"/>
      <c r="G1994" s="496"/>
      <c r="H1994" s="496"/>
      <c r="I1994" s="496"/>
      <c r="J1994" s="496"/>
      <c r="K1994" s="496"/>
      <c r="L1994" s="496"/>
      <c r="M1994" s="496"/>
      <c r="N1994" s="496"/>
      <c r="O1994" s="496"/>
      <c r="P1994" s="496"/>
      <c r="Q1994" s="496"/>
    </row>
    <row r="1995" spans="6:17">
      <c r="F1995" s="496"/>
      <c r="G1995" s="496"/>
      <c r="H1995" s="496"/>
      <c r="I1995" s="496"/>
      <c r="J1995" s="496"/>
      <c r="K1995" s="496"/>
      <c r="L1995" s="496"/>
      <c r="M1995" s="496"/>
      <c r="N1995" s="496"/>
      <c r="O1995" s="496"/>
      <c r="P1995" s="496"/>
      <c r="Q1995" s="496"/>
    </row>
    <row r="1996" spans="6:17">
      <c r="F1996" s="496"/>
      <c r="G1996" s="496"/>
      <c r="H1996" s="496"/>
      <c r="I1996" s="496"/>
      <c r="J1996" s="496"/>
      <c r="K1996" s="496"/>
      <c r="L1996" s="496"/>
      <c r="M1996" s="496"/>
      <c r="N1996" s="496"/>
      <c r="O1996" s="496"/>
      <c r="P1996" s="496"/>
      <c r="Q1996" s="496"/>
    </row>
    <row r="1997" spans="6:17">
      <c r="F1997" s="496"/>
      <c r="G1997" s="496"/>
      <c r="H1997" s="496"/>
      <c r="I1997" s="496"/>
      <c r="J1997" s="496"/>
      <c r="K1997" s="496"/>
      <c r="L1997" s="496"/>
      <c r="M1997" s="496"/>
      <c r="N1997" s="496"/>
      <c r="O1997" s="496"/>
      <c r="P1997" s="496"/>
      <c r="Q1997" s="496"/>
    </row>
    <row r="1998" spans="6:17">
      <c r="F1998" s="496"/>
      <c r="G1998" s="496"/>
      <c r="H1998" s="496"/>
      <c r="I1998" s="496"/>
      <c r="J1998" s="496"/>
      <c r="K1998" s="496"/>
      <c r="L1998" s="496"/>
      <c r="M1998" s="496"/>
      <c r="N1998" s="496"/>
      <c r="O1998" s="496"/>
      <c r="P1998" s="496"/>
      <c r="Q1998" s="496"/>
    </row>
    <row r="1999" spans="6:17">
      <c r="F1999" s="496"/>
      <c r="G1999" s="496"/>
      <c r="H1999" s="496"/>
      <c r="I1999" s="496"/>
      <c r="J1999" s="496"/>
      <c r="K1999" s="496"/>
      <c r="L1999" s="496"/>
      <c r="M1999" s="496"/>
      <c r="N1999" s="496"/>
      <c r="O1999" s="496"/>
      <c r="P1999" s="496"/>
      <c r="Q1999" s="496"/>
    </row>
    <row r="2000" spans="6:17">
      <c r="F2000" s="496"/>
      <c r="G2000" s="496"/>
      <c r="H2000" s="496"/>
      <c r="I2000" s="496"/>
      <c r="J2000" s="496"/>
      <c r="K2000" s="496"/>
      <c r="L2000" s="496"/>
      <c r="M2000" s="496"/>
      <c r="N2000" s="496"/>
      <c r="O2000" s="496"/>
      <c r="P2000" s="496"/>
      <c r="Q2000" s="496"/>
    </row>
    <row r="2001" spans="6:17">
      <c r="F2001" s="496"/>
      <c r="G2001" s="496"/>
      <c r="H2001" s="496"/>
      <c r="I2001" s="496"/>
      <c r="J2001" s="496"/>
      <c r="K2001" s="496"/>
      <c r="L2001" s="496"/>
      <c r="M2001" s="496"/>
      <c r="N2001" s="496"/>
      <c r="O2001" s="496"/>
      <c r="P2001" s="496"/>
      <c r="Q2001" s="496"/>
    </row>
    <row r="2002" spans="6:17">
      <c r="F2002" s="496"/>
      <c r="G2002" s="496"/>
      <c r="H2002" s="496"/>
      <c r="I2002" s="496"/>
      <c r="J2002" s="496"/>
      <c r="K2002" s="496"/>
      <c r="L2002" s="496"/>
      <c r="M2002" s="496"/>
      <c r="N2002" s="496"/>
      <c r="O2002" s="496"/>
      <c r="P2002" s="496"/>
      <c r="Q2002" s="496"/>
    </row>
    <row r="2003" spans="6:17">
      <c r="F2003" s="496"/>
      <c r="G2003" s="496"/>
      <c r="H2003" s="496"/>
      <c r="I2003" s="496"/>
      <c r="J2003" s="496"/>
      <c r="K2003" s="496"/>
      <c r="L2003" s="496"/>
      <c r="M2003" s="496"/>
      <c r="N2003" s="496"/>
      <c r="O2003" s="496"/>
      <c r="P2003" s="496"/>
      <c r="Q2003" s="496"/>
    </row>
    <row r="2004" spans="6:17">
      <c r="F2004" s="496"/>
      <c r="G2004" s="496"/>
      <c r="H2004" s="496"/>
      <c r="I2004" s="496"/>
      <c r="J2004" s="496"/>
      <c r="K2004" s="496"/>
      <c r="L2004" s="496"/>
      <c r="M2004" s="496"/>
      <c r="N2004" s="496"/>
      <c r="O2004" s="496"/>
      <c r="P2004" s="496"/>
      <c r="Q2004" s="496"/>
    </row>
    <row r="2005" spans="6:17">
      <c r="F2005" s="496"/>
      <c r="G2005" s="496"/>
      <c r="H2005" s="496"/>
      <c r="I2005" s="496"/>
      <c r="J2005" s="496"/>
      <c r="K2005" s="496"/>
      <c r="L2005" s="496"/>
      <c r="M2005" s="496"/>
      <c r="N2005" s="496"/>
      <c r="O2005" s="496"/>
      <c r="P2005" s="496"/>
      <c r="Q2005" s="496"/>
    </row>
    <row r="2006" spans="6:17">
      <c r="F2006" s="496"/>
      <c r="G2006" s="496"/>
      <c r="H2006" s="496"/>
      <c r="I2006" s="496"/>
      <c r="J2006" s="496"/>
      <c r="K2006" s="496"/>
      <c r="L2006" s="496"/>
      <c r="M2006" s="496"/>
      <c r="N2006" s="496"/>
      <c r="O2006" s="496"/>
      <c r="P2006" s="496"/>
      <c r="Q2006" s="496"/>
    </row>
    <row r="2007" spans="6:17">
      <c r="F2007" s="496"/>
      <c r="G2007" s="496"/>
      <c r="H2007" s="496"/>
      <c r="I2007" s="496"/>
      <c r="J2007" s="496"/>
      <c r="K2007" s="496"/>
      <c r="L2007" s="496"/>
      <c r="M2007" s="496"/>
      <c r="N2007" s="496"/>
      <c r="O2007" s="496"/>
      <c r="P2007" s="496"/>
      <c r="Q2007" s="496"/>
    </row>
    <row r="2008" spans="6:17">
      <c r="F2008" s="496"/>
      <c r="G2008" s="496"/>
      <c r="H2008" s="496"/>
      <c r="I2008" s="496"/>
      <c r="J2008" s="496"/>
      <c r="K2008" s="496"/>
      <c r="L2008" s="496"/>
      <c r="M2008" s="496"/>
      <c r="N2008" s="496"/>
      <c r="O2008" s="496"/>
      <c r="P2008" s="496"/>
      <c r="Q2008" s="496"/>
    </row>
    <row r="2009" spans="6:17">
      <c r="F2009" s="496"/>
      <c r="G2009" s="496"/>
      <c r="H2009" s="496"/>
      <c r="I2009" s="496"/>
      <c r="J2009" s="496"/>
      <c r="K2009" s="496"/>
      <c r="L2009" s="496"/>
      <c r="M2009" s="496"/>
      <c r="N2009" s="496"/>
      <c r="O2009" s="496"/>
      <c r="P2009" s="496"/>
      <c r="Q2009" s="496"/>
    </row>
    <row r="2010" spans="6:17">
      <c r="F2010" s="496"/>
      <c r="G2010" s="496"/>
      <c r="H2010" s="496"/>
      <c r="I2010" s="496"/>
      <c r="J2010" s="496"/>
      <c r="K2010" s="496"/>
      <c r="L2010" s="496"/>
      <c r="M2010" s="496"/>
      <c r="N2010" s="496"/>
      <c r="O2010" s="496"/>
      <c r="P2010" s="496"/>
      <c r="Q2010" s="496"/>
    </row>
    <row r="2011" spans="6:17">
      <c r="F2011" s="496"/>
      <c r="G2011" s="496"/>
      <c r="H2011" s="496"/>
      <c r="I2011" s="496"/>
      <c r="J2011" s="496"/>
      <c r="K2011" s="496"/>
      <c r="L2011" s="496"/>
      <c r="M2011" s="496"/>
      <c r="N2011" s="496"/>
      <c r="O2011" s="496"/>
      <c r="P2011" s="496"/>
      <c r="Q2011" s="496"/>
    </row>
    <row r="2012" spans="6:17">
      <c r="F2012" s="496"/>
      <c r="G2012" s="496"/>
      <c r="H2012" s="496"/>
      <c r="I2012" s="496"/>
      <c r="J2012" s="496"/>
      <c r="K2012" s="496"/>
      <c r="L2012" s="496"/>
      <c r="M2012" s="496"/>
      <c r="N2012" s="496"/>
      <c r="O2012" s="496"/>
      <c r="P2012" s="496"/>
      <c r="Q2012" s="496"/>
    </row>
    <row r="2013" spans="6:17">
      <c r="F2013" s="496"/>
      <c r="G2013" s="496"/>
      <c r="H2013" s="496"/>
      <c r="I2013" s="496"/>
      <c r="J2013" s="496"/>
      <c r="K2013" s="496"/>
      <c r="L2013" s="496"/>
      <c r="M2013" s="496"/>
      <c r="N2013" s="496"/>
      <c r="O2013" s="496"/>
      <c r="P2013" s="496"/>
      <c r="Q2013" s="496"/>
    </row>
    <row r="2014" spans="6:17">
      <c r="F2014" s="496"/>
      <c r="G2014" s="496"/>
      <c r="H2014" s="496"/>
      <c r="I2014" s="496"/>
      <c r="J2014" s="496"/>
      <c r="K2014" s="496"/>
      <c r="L2014" s="496"/>
      <c r="M2014" s="496"/>
      <c r="N2014" s="496"/>
      <c r="O2014" s="496"/>
      <c r="P2014" s="496"/>
      <c r="Q2014" s="496"/>
    </row>
    <row r="2015" spans="6:17">
      <c r="F2015" s="496"/>
      <c r="G2015" s="496"/>
      <c r="H2015" s="496"/>
      <c r="I2015" s="496"/>
      <c r="J2015" s="496"/>
      <c r="K2015" s="496"/>
      <c r="L2015" s="496"/>
      <c r="M2015" s="496"/>
      <c r="N2015" s="496"/>
      <c r="O2015" s="496"/>
      <c r="P2015" s="496"/>
      <c r="Q2015" s="496"/>
    </row>
    <row r="2016" spans="6:17">
      <c r="F2016" s="496"/>
      <c r="G2016" s="496"/>
      <c r="H2016" s="496"/>
      <c r="I2016" s="496"/>
      <c r="J2016" s="496"/>
      <c r="K2016" s="496"/>
      <c r="L2016" s="496"/>
      <c r="M2016" s="496"/>
      <c r="N2016" s="496"/>
      <c r="O2016" s="496"/>
      <c r="P2016" s="496"/>
      <c r="Q2016" s="496"/>
    </row>
    <row r="2017" spans="6:17">
      <c r="F2017" s="496"/>
      <c r="G2017" s="496"/>
      <c r="H2017" s="496"/>
      <c r="I2017" s="496"/>
      <c r="J2017" s="496"/>
      <c r="K2017" s="496"/>
      <c r="L2017" s="496"/>
      <c r="M2017" s="496"/>
      <c r="N2017" s="496"/>
      <c r="O2017" s="496"/>
      <c r="P2017" s="496"/>
      <c r="Q2017" s="496"/>
    </row>
    <row r="2018" spans="6:17">
      <c r="F2018" s="496"/>
      <c r="G2018" s="496"/>
      <c r="H2018" s="496"/>
      <c r="I2018" s="496"/>
      <c r="J2018" s="496"/>
      <c r="K2018" s="496"/>
      <c r="L2018" s="496"/>
      <c r="M2018" s="496"/>
      <c r="N2018" s="496"/>
      <c r="O2018" s="496"/>
      <c r="P2018" s="496"/>
      <c r="Q2018" s="496"/>
    </row>
    <row r="2019" spans="6:17">
      <c r="F2019" s="496"/>
      <c r="G2019" s="496"/>
      <c r="H2019" s="496"/>
      <c r="I2019" s="496"/>
      <c r="J2019" s="496"/>
      <c r="K2019" s="496"/>
      <c r="L2019" s="496"/>
      <c r="M2019" s="496"/>
      <c r="N2019" s="496"/>
      <c r="O2019" s="496"/>
      <c r="P2019" s="496"/>
      <c r="Q2019" s="496"/>
    </row>
    <row r="2020" spans="6:17">
      <c r="F2020" s="496"/>
      <c r="G2020" s="496"/>
      <c r="H2020" s="496"/>
      <c r="I2020" s="496"/>
      <c r="J2020" s="496"/>
      <c r="K2020" s="496"/>
      <c r="L2020" s="496"/>
      <c r="M2020" s="496"/>
      <c r="N2020" s="496"/>
      <c r="O2020" s="496"/>
      <c r="P2020" s="496"/>
      <c r="Q2020" s="496"/>
    </row>
    <row r="2021" spans="6:17">
      <c r="F2021" s="496"/>
      <c r="G2021" s="496"/>
      <c r="H2021" s="496"/>
      <c r="I2021" s="496"/>
      <c r="J2021" s="496"/>
      <c r="K2021" s="496"/>
      <c r="L2021" s="496"/>
      <c r="M2021" s="496"/>
      <c r="N2021" s="496"/>
      <c r="O2021" s="496"/>
      <c r="P2021" s="496"/>
      <c r="Q2021" s="496"/>
    </row>
    <row r="2022" spans="6:17">
      <c r="F2022" s="496"/>
      <c r="G2022" s="496"/>
      <c r="H2022" s="496"/>
      <c r="I2022" s="496"/>
      <c r="J2022" s="496"/>
      <c r="K2022" s="496"/>
      <c r="L2022" s="496"/>
      <c r="M2022" s="496"/>
      <c r="N2022" s="496"/>
      <c r="O2022" s="496"/>
      <c r="P2022" s="496"/>
      <c r="Q2022" s="496"/>
    </row>
    <row r="2023" spans="6:17">
      <c r="F2023" s="496"/>
      <c r="G2023" s="496"/>
      <c r="H2023" s="496"/>
      <c r="I2023" s="496"/>
      <c r="J2023" s="496"/>
      <c r="K2023" s="496"/>
      <c r="L2023" s="496"/>
      <c r="M2023" s="496"/>
      <c r="N2023" s="496"/>
      <c r="O2023" s="496"/>
      <c r="P2023" s="496"/>
      <c r="Q2023" s="496"/>
    </row>
    <row r="2024" spans="6:17">
      <c r="F2024" s="496"/>
      <c r="G2024" s="496"/>
      <c r="H2024" s="496"/>
      <c r="I2024" s="496"/>
      <c r="J2024" s="496"/>
      <c r="K2024" s="496"/>
      <c r="L2024" s="496"/>
      <c r="M2024" s="496"/>
      <c r="N2024" s="496"/>
      <c r="O2024" s="496"/>
      <c r="P2024" s="496"/>
      <c r="Q2024" s="496"/>
    </row>
    <row r="2025" spans="6:17">
      <c r="F2025" s="496"/>
      <c r="G2025" s="496"/>
      <c r="H2025" s="496"/>
      <c r="I2025" s="496"/>
      <c r="J2025" s="496"/>
      <c r="K2025" s="496"/>
      <c r="L2025" s="496"/>
      <c r="M2025" s="496"/>
      <c r="N2025" s="496"/>
      <c r="O2025" s="496"/>
      <c r="P2025" s="496"/>
      <c r="Q2025" s="496"/>
    </row>
    <row r="2026" spans="6:17">
      <c r="F2026" s="496"/>
      <c r="G2026" s="496"/>
      <c r="H2026" s="496"/>
      <c r="I2026" s="496"/>
      <c r="J2026" s="496"/>
      <c r="K2026" s="496"/>
      <c r="L2026" s="496"/>
      <c r="M2026" s="496"/>
      <c r="N2026" s="496"/>
      <c r="O2026" s="496"/>
      <c r="P2026" s="496"/>
      <c r="Q2026" s="496"/>
    </row>
    <row r="2027" spans="6:17">
      <c r="F2027" s="496"/>
      <c r="G2027" s="496"/>
      <c r="H2027" s="496"/>
      <c r="I2027" s="496"/>
      <c r="J2027" s="496"/>
      <c r="K2027" s="496"/>
      <c r="L2027" s="496"/>
      <c r="M2027" s="496"/>
      <c r="N2027" s="496"/>
      <c r="O2027" s="496"/>
      <c r="P2027" s="496"/>
      <c r="Q2027" s="496"/>
    </row>
    <row r="2028" spans="6:17">
      <c r="F2028" s="496"/>
      <c r="G2028" s="496"/>
      <c r="H2028" s="496"/>
      <c r="I2028" s="496"/>
      <c r="J2028" s="496"/>
      <c r="K2028" s="496"/>
      <c r="L2028" s="496"/>
      <c r="M2028" s="496"/>
      <c r="N2028" s="496"/>
      <c r="O2028" s="496"/>
      <c r="P2028" s="496"/>
      <c r="Q2028" s="496"/>
    </row>
    <row r="2029" spans="6:17">
      <c r="F2029" s="496"/>
      <c r="G2029" s="496"/>
      <c r="H2029" s="496"/>
      <c r="I2029" s="496"/>
      <c r="J2029" s="496"/>
      <c r="K2029" s="496"/>
      <c r="L2029" s="496"/>
      <c r="M2029" s="496"/>
      <c r="N2029" s="496"/>
      <c r="O2029" s="496"/>
      <c r="P2029" s="496"/>
      <c r="Q2029" s="496"/>
    </row>
    <row r="2030" spans="6:17">
      <c r="F2030" s="496"/>
      <c r="G2030" s="496"/>
      <c r="H2030" s="496"/>
      <c r="I2030" s="496"/>
      <c r="J2030" s="496"/>
      <c r="K2030" s="496"/>
      <c r="L2030" s="496"/>
      <c r="M2030" s="496"/>
      <c r="N2030" s="496"/>
      <c r="O2030" s="496"/>
      <c r="P2030" s="496"/>
      <c r="Q2030" s="496"/>
    </row>
    <row r="2031" spans="6:17">
      <c r="F2031" s="496"/>
      <c r="G2031" s="496"/>
      <c r="H2031" s="496"/>
      <c r="I2031" s="496"/>
      <c r="J2031" s="496"/>
      <c r="K2031" s="496"/>
      <c r="L2031" s="496"/>
      <c r="M2031" s="496"/>
      <c r="N2031" s="496"/>
      <c r="O2031" s="496"/>
      <c r="P2031" s="496"/>
      <c r="Q2031" s="496"/>
    </row>
    <row r="2032" spans="6:17">
      <c r="F2032" s="496"/>
      <c r="G2032" s="496"/>
      <c r="H2032" s="496"/>
      <c r="I2032" s="496"/>
      <c r="J2032" s="496"/>
      <c r="K2032" s="496"/>
      <c r="L2032" s="496"/>
      <c r="M2032" s="496"/>
      <c r="N2032" s="496"/>
      <c r="O2032" s="496"/>
      <c r="P2032" s="496"/>
      <c r="Q2032" s="496"/>
    </row>
    <row r="2033" spans="6:17">
      <c r="F2033" s="496"/>
      <c r="G2033" s="496"/>
      <c r="H2033" s="496"/>
      <c r="I2033" s="496"/>
      <c r="J2033" s="496"/>
      <c r="K2033" s="496"/>
      <c r="L2033" s="496"/>
      <c r="M2033" s="496"/>
      <c r="N2033" s="496"/>
      <c r="O2033" s="496"/>
      <c r="P2033" s="496"/>
      <c r="Q2033" s="496"/>
    </row>
    <row r="2034" spans="6:17">
      <c r="F2034" s="496"/>
      <c r="G2034" s="496"/>
      <c r="H2034" s="496"/>
      <c r="I2034" s="496"/>
      <c r="J2034" s="496"/>
      <c r="K2034" s="496"/>
      <c r="L2034" s="496"/>
      <c r="M2034" s="496"/>
      <c r="N2034" s="496"/>
      <c r="O2034" s="496"/>
      <c r="P2034" s="496"/>
      <c r="Q2034" s="496"/>
    </row>
    <row r="2035" spans="6:17">
      <c r="F2035" s="496"/>
      <c r="G2035" s="496"/>
      <c r="H2035" s="496"/>
      <c r="I2035" s="496"/>
      <c r="J2035" s="496"/>
      <c r="K2035" s="496"/>
      <c r="L2035" s="496"/>
      <c r="M2035" s="496"/>
      <c r="N2035" s="496"/>
      <c r="O2035" s="496"/>
      <c r="P2035" s="496"/>
      <c r="Q2035" s="496"/>
    </row>
    <row r="2036" spans="6:17">
      <c r="F2036" s="496"/>
      <c r="G2036" s="496"/>
      <c r="H2036" s="496"/>
      <c r="I2036" s="496"/>
      <c r="J2036" s="496"/>
      <c r="K2036" s="496"/>
      <c r="L2036" s="496"/>
      <c r="M2036" s="496"/>
      <c r="N2036" s="496"/>
      <c r="O2036" s="496"/>
      <c r="P2036" s="496"/>
      <c r="Q2036" s="496"/>
    </row>
    <row r="2037" spans="6:17">
      <c r="F2037" s="496"/>
      <c r="G2037" s="496"/>
      <c r="H2037" s="496"/>
      <c r="I2037" s="496"/>
      <c r="J2037" s="496"/>
      <c r="K2037" s="496"/>
      <c r="L2037" s="496"/>
      <c r="M2037" s="496"/>
      <c r="N2037" s="496"/>
      <c r="O2037" s="496"/>
      <c r="P2037" s="496"/>
      <c r="Q2037" s="496"/>
    </row>
    <row r="2038" spans="6:17">
      <c r="F2038" s="496"/>
      <c r="G2038" s="496"/>
      <c r="H2038" s="496"/>
      <c r="I2038" s="496"/>
      <c r="J2038" s="496"/>
      <c r="K2038" s="496"/>
      <c r="L2038" s="496"/>
      <c r="M2038" s="496"/>
      <c r="N2038" s="496"/>
      <c r="O2038" s="496"/>
      <c r="P2038" s="496"/>
      <c r="Q2038" s="496"/>
    </row>
    <row r="2039" spans="6:17">
      <c r="F2039" s="496"/>
      <c r="G2039" s="496"/>
      <c r="H2039" s="496"/>
      <c r="I2039" s="496"/>
      <c r="J2039" s="496"/>
      <c r="K2039" s="496"/>
      <c r="L2039" s="496"/>
      <c r="M2039" s="496"/>
      <c r="N2039" s="496"/>
      <c r="O2039" s="496"/>
      <c r="P2039" s="496"/>
      <c r="Q2039" s="496"/>
    </row>
    <row r="2040" spans="6:17">
      <c r="F2040" s="496"/>
      <c r="G2040" s="496"/>
      <c r="H2040" s="496"/>
      <c r="I2040" s="496"/>
      <c r="J2040" s="496"/>
      <c r="K2040" s="496"/>
      <c r="L2040" s="496"/>
      <c r="M2040" s="496"/>
      <c r="N2040" s="496"/>
      <c r="O2040" s="496"/>
      <c r="P2040" s="496"/>
      <c r="Q2040" s="496"/>
    </row>
    <row r="2041" spans="6:17">
      <c r="F2041" s="496"/>
      <c r="G2041" s="496"/>
      <c r="H2041" s="496"/>
      <c r="I2041" s="496"/>
      <c r="J2041" s="496"/>
      <c r="K2041" s="496"/>
      <c r="L2041" s="496"/>
      <c r="M2041" s="496"/>
      <c r="N2041" s="496"/>
      <c r="O2041" s="496"/>
      <c r="P2041" s="496"/>
      <c r="Q2041" s="496"/>
    </row>
    <row r="2042" spans="6:17">
      <c r="F2042" s="496"/>
      <c r="G2042" s="496"/>
      <c r="H2042" s="496"/>
      <c r="I2042" s="496"/>
      <c r="J2042" s="496"/>
      <c r="K2042" s="496"/>
      <c r="L2042" s="496"/>
      <c r="M2042" s="496"/>
      <c r="N2042" s="496"/>
      <c r="O2042" s="496"/>
      <c r="P2042" s="496"/>
      <c r="Q2042" s="496"/>
    </row>
    <row r="2043" spans="6:17">
      <c r="F2043" s="496"/>
      <c r="G2043" s="496"/>
      <c r="H2043" s="496"/>
      <c r="I2043" s="496"/>
      <c r="J2043" s="496"/>
      <c r="K2043" s="496"/>
      <c r="L2043" s="496"/>
      <c r="M2043" s="496"/>
      <c r="N2043" s="496"/>
      <c r="O2043" s="496"/>
      <c r="P2043" s="496"/>
      <c r="Q2043" s="496"/>
    </row>
    <row r="2044" spans="6:17">
      <c r="F2044" s="496"/>
      <c r="G2044" s="496"/>
      <c r="H2044" s="496"/>
      <c r="I2044" s="496"/>
      <c r="J2044" s="496"/>
      <c r="K2044" s="496"/>
      <c r="L2044" s="496"/>
      <c r="M2044" s="496"/>
      <c r="N2044" s="496"/>
      <c r="O2044" s="496"/>
      <c r="P2044" s="496"/>
      <c r="Q2044" s="496"/>
    </row>
    <row r="2045" spans="6:17">
      <c r="F2045" s="496"/>
      <c r="G2045" s="496"/>
      <c r="H2045" s="496"/>
      <c r="I2045" s="496"/>
      <c r="J2045" s="496"/>
      <c r="K2045" s="496"/>
      <c r="L2045" s="496"/>
      <c r="M2045" s="496"/>
      <c r="N2045" s="496"/>
      <c r="O2045" s="496"/>
      <c r="P2045" s="496"/>
      <c r="Q2045" s="496"/>
    </row>
    <row r="2046" spans="6:17">
      <c r="F2046" s="496"/>
      <c r="G2046" s="496"/>
      <c r="H2046" s="496"/>
      <c r="I2046" s="496"/>
      <c r="J2046" s="496"/>
      <c r="K2046" s="496"/>
      <c r="L2046" s="496"/>
      <c r="M2046" s="496"/>
      <c r="N2046" s="496"/>
      <c r="O2046" s="496"/>
      <c r="P2046" s="496"/>
      <c r="Q2046" s="496"/>
    </row>
    <row r="2047" spans="6:17">
      <c r="F2047" s="496"/>
      <c r="G2047" s="496"/>
      <c r="H2047" s="496"/>
      <c r="I2047" s="496"/>
      <c r="J2047" s="496"/>
      <c r="K2047" s="496"/>
      <c r="L2047" s="496"/>
      <c r="M2047" s="496"/>
      <c r="N2047" s="496"/>
      <c r="O2047" s="496"/>
      <c r="P2047" s="496"/>
      <c r="Q2047" s="496"/>
    </row>
    <row r="2048" spans="6:17">
      <c r="F2048" s="496"/>
      <c r="G2048" s="496"/>
      <c r="H2048" s="496"/>
      <c r="I2048" s="496"/>
      <c r="J2048" s="496"/>
      <c r="K2048" s="496"/>
      <c r="L2048" s="496"/>
      <c r="M2048" s="496"/>
      <c r="N2048" s="496"/>
      <c r="O2048" s="496"/>
      <c r="P2048" s="496"/>
      <c r="Q2048" s="496"/>
    </row>
    <row r="2049" spans="6:17">
      <c r="F2049" s="496"/>
      <c r="G2049" s="496"/>
      <c r="H2049" s="496"/>
      <c r="I2049" s="496"/>
      <c r="J2049" s="496"/>
      <c r="K2049" s="496"/>
      <c r="L2049" s="496"/>
      <c r="M2049" s="496"/>
      <c r="N2049" s="496"/>
      <c r="O2049" s="496"/>
      <c r="P2049" s="496"/>
      <c r="Q2049" s="496"/>
    </row>
    <row r="2050" spans="6:17">
      <c r="F2050" s="496"/>
      <c r="G2050" s="496"/>
      <c r="H2050" s="496"/>
      <c r="I2050" s="496"/>
      <c r="J2050" s="496"/>
      <c r="K2050" s="496"/>
      <c r="L2050" s="496"/>
      <c r="M2050" s="496"/>
      <c r="N2050" s="496"/>
      <c r="O2050" s="496"/>
      <c r="P2050" s="496"/>
      <c r="Q2050" s="496"/>
    </row>
    <row r="2051" spans="6:17">
      <c r="F2051" s="496"/>
      <c r="G2051" s="496"/>
      <c r="H2051" s="496"/>
      <c r="I2051" s="496"/>
      <c r="J2051" s="496"/>
      <c r="K2051" s="496"/>
      <c r="L2051" s="496"/>
      <c r="M2051" s="496"/>
      <c r="N2051" s="496"/>
      <c r="O2051" s="496"/>
      <c r="P2051" s="496"/>
      <c r="Q2051" s="496"/>
    </row>
    <row r="2052" spans="6:17">
      <c r="F2052" s="496"/>
      <c r="G2052" s="496"/>
      <c r="H2052" s="496"/>
      <c r="I2052" s="496"/>
      <c r="J2052" s="496"/>
      <c r="K2052" s="496"/>
      <c r="L2052" s="496"/>
      <c r="M2052" s="496"/>
      <c r="N2052" s="496"/>
      <c r="O2052" s="496"/>
      <c r="P2052" s="496"/>
      <c r="Q2052" s="496"/>
    </row>
    <row r="2053" spans="6:17">
      <c r="F2053" s="496"/>
      <c r="G2053" s="496"/>
      <c r="H2053" s="496"/>
      <c r="I2053" s="496"/>
      <c r="J2053" s="496"/>
      <c r="K2053" s="496"/>
      <c r="L2053" s="496"/>
      <c r="M2053" s="496"/>
      <c r="N2053" s="496"/>
      <c r="O2053" s="496"/>
      <c r="P2053" s="496"/>
      <c r="Q2053" s="496"/>
    </row>
    <row r="2054" spans="6:17">
      <c r="F2054" s="496"/>
      <c r="G2054" s="496"/>
      <c r="H2054" s="496"/>
      <c r="I2054" s="496"/>
      <c r="J2054" s="496"/>
      <c r="K2054" s="496"/>
      <c r="L2054" s="496"/>
      <c r="M2054" s="496"/>
      <c r="N2054" s="496"/>
      <c r="O2054" s="496"/>
      <c r="P2054" s="496"/>
      <c r="Q2054" s="496"/>
    </row>
    <row r="2055" spans="6:17">
      <c r="F2055" s="496"/>
      <c r="G2055" s="496"/>
      <c r="H2055" s="496"/>
      <c r="I2055" s="496"/>
      <c r="J2055" s="496"/>
      <c r="K2055" s="496"/>
      <c r="L2055" s="496"/>
      <c r="M2055" s="496"/>
      <c r="N2055" s="496"/>
      <c r="O2055" s="496"/>
      <c r="P2055" s="496"/>
      <c r="Q2055" s="496"/>
    </row>
    <row r="2056" spans="6:17">
      <c r="F2056" s="496"/>
      <c r="G2056" s="496"/>
      <c r="H2056" s="496"/>
      <c r="I2056" s="496"/>
      <c r="J2056" s="496"/>
      <c r="K2056" s="496"/>
      <c r="L2056" s="496"/>
      <c r="M2056" s="496"/>
      <c r="N2056" s="496"/>
      <c r="O2056" s="496"/>
      <c r="P2056" s="496"/>
      <c r="Q2056" s="496"/>
    </row>
    <row r="2057" spans="6:17">
      <c r="F2057" s="496"/>
      <c r="G2057" s="496"/>
      <c r="H2057" s="496"/>
      <c r="I2057" s="496"/>
      <c r="J2057" s="496"/>
      <c r="K2057" s="496"/>
      <c r="L2057" s="496"/>
      <c r="M2057" s="496"/>
      <c r="N2057" s="496"/>
      <c r="O2057" s="496"/>
      <c r="P2057" s="496"/>
      <c r="Q2057" s="496"/>
    </row>
    <row r="2058" spans="6:17">
      <c r="F2058" s="496"/>
      <c r="G2058" s="496"/>
      <c r="H2058" s="496"/>
      <c r="I2058" s="496"/>
      <c r="J2058" s="496"/>
      <c r="K2058" s="496"/>
      <c r="L2058" s="496"/>
      <c r="M2058" s="496"/>
      <c r="N2058" s="496"/>
      <c r="O2058" s="496"/>
      <c r="P2058" s="496"/>
      <c r="Q2058" s="496"/>
    </row>
    <row r="2059" spans="6:17">
      <c r="F2059" s="496"/>
      <c r="G2059" s="496"/>
      <c r="H2059" s="496"/>
      <c r="I2059" s="496"/>
      <c r="J2059" s="496"/>
      <c r="K2059" s="496"/>
      <c r="L2059" s="496"/>
      <c r="M2059" s="496"/>
      <c r="N2059" s="496"/>
      <c r="O2059" s="496"/>
      <c r="P2059" s="496"/>
      <c r="Q2059" s="496"/>
    </row>
    <row r="2060" spans="6:17">
      <c r="F2060" s="496"/>
      <c r="G2060" s="496"/>
      <c r="H2060" s="496"/>
      <c r="I2060" s="496"/>
      <c r="J2060" s="496"/>
      <c r="K2060" s="496"/>
      <c r="L2060" s="496"/>
      <c r="M2060" s="496"/>
      <c r="N2060" s="496"/>
      <c r="O2060" s="496"/>
      <c r="P2060" s="496"/>
      <c r="Q2060" s="496"/>
    </row>
    <row r="2061" spans="6:17">
      <c r="F2061" s="496"/>
      <c r="G2061" s="496"/>
      <c r="H2061" s="496"/>
      <c r="I2061" s="496"/>
      <c r="J2061" s="496"/>
      <c r="K2061" s="496"/>
      <c r="L2061" s="496"/>
      <c r="M2061" s="496"/>
      <c r="N2061" s="496"/>
      <c r="O2061" s="496"/>
      <c r="P2061" s="496"/>
      <c r="Q2061" s="496"/>
    </row>
    <row r="2062" spans="6:17">
      <c r="F2062" s="496"/>
      <c r="G2062" s="496"/>
      <c r="H2062" s="496"/>
      <c r="I2062" s="496"/>
      <c r="J2062" s="496"/>
      <c r="K2062" s="496"/>
      <c r="L2062" s="496"/>
      <c r="M2062" s="496"/>
      <c r="N2062" s="496"/>
      <c r="O2062" s="496"/>
      <c r="P2062" s="496"/>
      <c r="Q2062" s="496"/>
    </row>
    <row r="2063" spans="6:17">
      <c r="F2063" s="496"/>
      <c r="G2063" s="496"/>
      <c r="H2063" s="496"/>
      <c r="I2063" s="496"/>
      <c r="J2063" s="496"/>
      <c r="K2063" s="496"/>
      <c r="L2063" s="496"/>
      <c r="M2063" s="496"/>
      <c r="N2063" s="496"/>
      <c r="O2063" s="496"/>
      <c r="P2063" s="496"/>
      <c r="Q2063" s="496"/>
    </row>
    <row r="2064" spans="6:17">
      <c r="F2064" s="496"/>
      <c r="G2064" s="496"/>
      <c r="H2064" s="496"/>
      <c r="I2064" s="496"/>
      <c r="J2064" s="496"/>
      <c r="K2064" s="496"/>
      <c r="L2064" s="496"/>
      <c r="M2064" s="496"/>
      <c r="N2064" s="496"/>
      <c r="O2064" s="496"/>
      <c r="P2064" s="496"/>
      <c r="Q2064" s="496"/>
    </row>
    <row r="2065" spans="6:17">
      <c r="F2065" s="496"/>
      <c r="G2065" s="496"/>
      <c r="H2065" s="496"/>
      <c r="I2065" s="496"/>
      <c r="J2065" s="496"/>
      <c r="K2065" s="496"/>
      <c r="L2065" s="496"/>
      <c r="M2065" s="496"/>
      <c r="N2065" s="496"/>
      <c r="O2065" s="496"/>
      <c r="P2065" s="496"/>
      <c r="Q2065" s="496"/>
    </row>
    <row r="2066" spans="6:17">
      <c r="F2066" s="496"/>
      <c r="G2066" s="496"/>
      <c r="H2066" s="496"/>
      <c r="I2066" s="496"/>
      <c r="J2066" s="496"/>
      <c r="K2066" s="496"/>
      <c r="L2066" s="496"/>
      <c r="M2066" s="496"/>
      <c r="N2066" s="496"/>
      <c r="O2066" s="496"/>
      <c r="P2066" s="496"/>
      <c r="Q2066" s="496"/>
    </row>
    <row r="2067" spans="6:17">
      <c r="F2067" s="496"/>
      <c r="G2067" s="496"/>
      <c r="H2067" s="496"/>
      <c r="I2067" s="496"/>
      <c r="J2067" s="496"/>
      <c r="K2067" s="496"/>
      <c r="L2067" s="496"/>
      <c r="M2067" s="496"/>
      <c r="N2067" s="496"/>
      <c r="O2067" s="496"/>
      <c r="P2067" s="496"/>
      <c r="Q2067" s="496"/>
    </row>
    <row r="2068" spans="6:17">
      <c r="F2068" s="496"/>
      <c r="G2068" s="496"/>
      <c r="H2068" s="496"/>
      <c r="I2068" s="496"/>
      <c r="J2068" s="496"/>
      <c r="K2068" s="496"/>
      <c r="L2068" s="496"/>
      <c r="M2068" s="496"/>
      <c r="N2068" s="496"/>
      <c r="O2068" s="496"/>
      <c r="P2068" s="496"/>
      <c r="Q2068" s="496"/>
    </row>
    <row r="2069" spans="6:17">
      <c r="F2069" s="496"/>
      <c r="G2069" s="496"/>
      <c r="H2069" s="496"/>
      <c r="I2069" s="496"/>
      <c r="J2069" s="496"/>
      <c r="K2069" s="496"/>
      <c r="L2069" s="496"/>
      <c r="M2069" s="496"/>
      <c r="N2069" s="496"/>
      <c r="O2069" s="496"/>
      <c r="P2069" s="496"/>
      <c r="Q2069" s="496"/>
    </row>
    <row r="2070" spans="6:17">
      <c r="F2070" s="496"/>
      <c r="G2070" s="496"/>
      <c r="H2070" s="496"/>
      <c r="I2070" s="496"/>
      <c r="J2070" s="496"/>
      <c r="K2070" s="496"/>
      <c r="L2070" s="496"/>
      <c r="M2070" s="496"/>
      <c r="N2070" s="496"/>
      <c r="O2070" s="496"/>
      <c r="P2070" s="496"/>
      <c r="Q2070" s="496"/>
    </row>
    <row r="2071" spans="6:17">
      <c r="F2071" s="496"/>
      <c r="G2071" s="496"/>
      <c r="H2071" s="496"/>
      <c r="I2071" s="496"/>
      <c r="J2071" s="496"/>
      <c r="K2071" s="496"/>
      <c r="L2071" s="496"/>
      <c r="M2071" s="496"/>
      <c r="N2071" s="496"/>
      <c r="O2071" s="496"/>
      <c r="P2071" s="496"/>
      <c r="Q2071" s="496"/>
    </row>
    <row r="2072" spans="6:17">
      <c r="F2072" s="496"/>
      <c r="G2072" s="496"/>
      <c r="H2072" s="496"/>
      <c r="I2072" s="496"/>
      <c r="J2072" s="496"/>
      <c r="K2072" s="496"/>
      <c r="L2072" s="496"/>
      <c r="M2072" s="496"/>
      <c r="N2072" s="496"/>
      <c r="O2072" s="496"/>
      <c r="P2072" s="496"/>
      <c r="Q2072" s="496"/>
    </row>
    <row r="2073" spans="6:17">
      <c r="F2073" s="496"/>
      <c r="G2073" s="496"/>
      <c r="H2073" s="496"/>
      <c r="I2073" s="496"/>
      <c r="J2073" s="496"/>
      <c r="K2073" s="496"/>
      <c r="L2073" s="496"/>
      <c r="M2073" s="496"/>
      <c r="N2073" s="496"/>
      <c r="O2073" s="496"/>
      <c r="P2073" s="496"/>
      <c r="Q2073" s="496"/>
    </row>
    <row r="2074" spans="6:17">
      <c r="F2074" s="496"/>
      <c r="G2074" s="496"/>
      <c r="H2074" s="496"/>
      <c r="I2074" s="496"/>
      <c r="J2074" s="496"/>
      <c r="K2074" s="496"/>
      <c r="L2074" s="496"/>
      <c r="M2074" s="496"/>
      <c r="N2074" s="496"/>
      <c r="O2074" s="496"/>
      <c r="P2074" s="496"/>
      <c r="Q2074" s="496"/>
    </row>
    <row r="2075" spans="6:17">
      <c r="F2075" s="496"/>
      <c r="G2075" s="496"/>
      <c r="H2075" s="496"/>
      <c r="I2075" s="496"/>
      <c r="J2075" s="496"/>
      <c r="K2075" s="496"/>
      <c r="L2075" s="496"/>
      <c r="M2075" s="496"/>
      <c r="N2075" s="496"/>
      <c r="O2075" s="496"/>
      <c r="P2075" s="496"/>
      <c r="Q2075" s="496"/>
    </row>
    <row r="2076" spans="6:17">
      <c r="F2076" s="496"/>
      <c r="G2076" s="496"/>
      <c r="H2076" s="496"/>
      <c r="I2076" s="496"/>
      <c r="J2076" s="496"/>
      <c r="K2076" s="496"/>
      <c r="L2076" s="496"/>
      <c r="M2076" s="496"/>
      <c r="N2076" s="496"/>
      <c r="O2076" s="496"/>
      <c r="P2076" s="496"/>
      <c r="Q2076" s="496"/>
    </row>
    <row r="2077" spans="6:17">
      <c r="F2077" s="496"/>
      <c r="G2077" s="496"/>
      <c r="H2077" s="496"/>
      <c r="I2077" s="496"/>
      <c r="J2077" s="496"/>
      <c r="K2077" s="496"/>
      <c r="L2077" s="496"/>
      <c r="M2077" s="496"/>
      <c r="N2077" s="496"/>
      <c r="O2077" s="496"/>
      <c r="P2077" s="496"/>
      <c r="Q2077" s="496"/>
    </row>
    <row r="2078" spans="6:17">
      <c r="F2078" s="496"/>
      <c r="G2078" s="496"/>
      <c r="H2078" s="496"/>
      <c r="I2078" s="496"/>
      <c r="J2078" s="496"/>
      <c r="K2078" s="496"/>
      <c r="L2078" s="496"/>
      <c r="M2078" s="496"/>
      <c r="N2078" s="496"/>
      <c r="O2078" s="496"/>
      <c r="P2078" s="496"/>
      <c r="Q2078" s="496"/>
    </row>
    <row r="2079" spans="6:17">
      <c r="F2079" s="496"/>
      <c r="G2079" s="496"/>
      <c r="H2079" s="496"/>
      <c r="I2079" s="496"/>
      <c r="J2079" s="496"/>
      <c r="K2079" s="496"/>
      <c r="L2079" s="496"/>
      <c r="M2079" s="496"/>
      <c r="N2079" s="496"/>
      <c r="O2079" s="496"/>
      <c r="P2079" s="496"/>
      <c r="Q2079" s="496"/>
    </row>
    <row r="2080" spans="6:17">
      <c r="F2080" s="496"/>
      <c r="G2080" s="496"/>
      <c r="H2080" s="496"/>
      <c r="I2080" s="496"/>
      <c r="J2080" s="496"/>
      <c r="K2080" s="496"/>
      <c r="L2080" s="496"/>
      <c r="M2080" s="496"/>
      <c r="N2080" s="496"/>
      <c r="O2080" s="496"/>
      <c r="P2080" s="496"/>
      <c r="Q2080" s="496"/>
    </row>
    <row r="2081" spans="6:17">
      <c r="F2081" s="496"/>
      <c r="G2081" s="496"/>
      <c r="H2081" s="496"/>
      <c r="I2081" s="496"/>
      <c r="J2081" s="496"/>
      <c r="K2081" s="496"/>
      <c r="L2081" s="496"/>
      <c r="M2081" s="496"/>
      <c r="N2081" s="496"/>
      <c r="O2081" s="496"/>
      <c r="P2081" s="496"/>
      <c r="Q2081" s="496"/>
    </row>
    <row r="2082" spans="6:17">
      <c r="F2082" s="496"/>
      <c r="G2082" s="496"/>
      <c r="H2082" s="496"/>
      <c r="I2082" s="496"/>
      <c r="J2082" s="496"/>
      <c r="K2082" s="496"/>
      <c r="L2082" s="496"/>
      <c r="M2082" s="496"/>
      <c r="N2082" s="496"/>
      <c r="O2082" s="496"/>
      <c r="P2082" s="496"/>
      <c r="Q2082" s="496"/>
    </row>
    <row r="2083" spans="6:17">
      <c r="F2083" s="496"/>
      <c r="G2083" s="496"/>
      <c r="H2083" s="496"/>
      <c r="I2083" s="496"/>
      <c r="J2083" s="496"/>
      <c r="K2083" s="496"/>
      <c r="L2083" s="496"/>
      <c r="M2083" s="496"/>
      <c r="N2083" s="496"/>
      <c r="O2083" s="496"/>
      <c r="P2083" s="496"/>
      <c r="Q2083" s="496"/>
    </row>
    <row r="2084" spans="6:17">
      <c r="F2084" s="496"/>
      <c r="G2084" s="496"/>
      <c r="H2084" s="496"/>
      <c r="I2084" s="496"/>
      <c r="J2084" s="496"/>
      <c r="K2084" s="496"/>
      <c r="L2084" s="496"/>
      <c r="M2084" s="496"/>
      <c r="N2084" s="496"/>
      <c r="O2084" s="496"/>
      <c r="P2084" s="496"/>
      <c r="Q2084" s="496"/>
    </row>
    <row r="2085" spans="6:17">
      <c r="F2085" s="496"/>
      <c r="G2085" s="496"/>
      <c r="H2085" s="496"/>
      <c r="I2085" s="496"/>
      <c r="J2085" s="496"/>
      <c r="K2085" s="496"/>
      <c r="L2085" s="496"/>
      <c r="M2085" s="496"/>
      <c r="N2085" s="496"/>
      <c r="O2085" s="496"/>
      <c r="P2085" s="496"/>
      <c r="Q2085" s="496"/>
    </row>
    <row r="2086" spans="6:17">
      <c r="F2086" s="496"/>
      <c r="G2086" s="496"/>
      <c r="H2086" s="496"/>
      <c r="I2086" s="496"/>
      <c r="J2086" s="496"/>
      <c r="K2086" s="496"/>
      <c r="L2086" s="496"/>
      <c r="M2086" s="496"/>
      <c r="N2086" s="496"/>
      <c r="O2086" s="496"/>
      <c r="P2086" s="496"/>
      <c r="Q2086" s="496"/>
    </row>
    <row r="2087" spans="6:17">
      <c r="F2087" s="496"/>
      <c r="G2087" s="496"/>
      <c r="H2087" s="496"/>
      <c r="I2087" s="496"/>
      <c r="J2087" s="496"/>
      <c r="K2087" s="496"/>
      <c r="L2087" s="496"/>
      <c r="M2087" s="496"/>
      <c r="N2087" s="496"/>
      <c r="O2087" s="496"/>
      <c r="P2087" s="496"/>
      <c r="Q2087" s="496"/>
    </row>
    <row r="2088" spans="6:17">
      <c r="F2088" s="496"/>
      <c r="G2088" s="496"/>
      <c r="H2088" s="496"/>
      <c r="I2088" s="496"/>
      <c r="J2088" s="496"/>
      <c r="K2088" s="496"/>
      <c r="L2088" s="496"/>
      <c r="M2088" s="496"/>
      <c r="N2088" s="496"/>
      <c r="O2088" s="496"/>
      <c r="P2088" s="496"/>
      <c r="Q2088" s="496"/>
    </row>
    <row r="2089" spans="6:17">
      <c r="F2089" s="496"/>
      <c r="G2089" s="496"/>
      <c r="H2089" s="496"/>
      <c r="I2089" s="496"/>
      <c r="J2089" s="496"/>
      <c r="K2089" s="496"/>
      <c r="L2089" s="496"/>
      <c r="M2089" s="496"/>
      <c r="N2089" s="496"/>
      <c r="O2089" s="496"/>
      <c r="P2089" s="496"/>
      <c r="Q2089" s="496"/>
    </row>
    <row r="2090" spans="6:17">
      <c r="F2090" s="496"/>
      <c r="G2090" s="496"/>
      <c r="H2090" s="496"/>
      <c r="I2090" s="496"/>
      <c r="J2090" s="496"/>
      <c r="K2090" s="496"/>
      <c r="L2090" s="496"/>
      <c r="M2090" s="496"/>
      <c r="N2090" s="496"/>
      <c r="O2090" s="496"/>
      <c r="P2090" s="496"/>
      <c r="Q2090" s="496"/>
    </row>
    <row r="2091" spans="6:17">
      <c r="F2091" s="496"/>
      <c r="G2091" s="496"/>
      <c r="H2091" s="496"/>
      <c r="I2091" s="496"/>
      <c r="J2091" s="496"/>
      <c r="K2091" s="496"/>
      <c r="L2091" s="496"/>
      <c r="M2091" s="496"/>
      <c r="N2091" s="496"/>
      <c r="O2091" s="496"/>
      <c r="P2091" s="496"/>
      <c r="Q2091" s="496"/>
    </row>
    <row r="2092" spans="6:17">
      <c r="F2092" s="496"/>
      <c r="G2092" s="496"/>
      <c r="H2092" s="496"/>
      <c r="I2092" s="496"/>
      <c r="J2092" s="496"/>
      <c r="K2092" s="496"/>
      <c r="L2092" s="496"/>
      <c r="M2092" s="496"/>
      <c r="N2092" s="496"/>
      <c r="O2092" s="496"/>
      <c r="P2092" s="496"/>
      <c r="Q2092" s="496"/>
    </row>
    <row r="2093" spans="6:17">
      <c r="F2093" s="496"/>
      <c r="G2093" s="496"/>
      <c r="H2093" s="496"/>
      <c r="I2093" s="496"/>
      <c r="J2093" s="496"/>
      <c r="K2093" s="496"/>
      <c r="L2093" s="496"/>
      <c r="M2093" s="496"/>
      <c r="N2093" s="496"/>
      <c r="O2093" s="496"/>
      <c r="P2093" s="496"/>
      <c r="Q2093" s="496"/>
    </row>
    <row r="2094" spans="6:17">
      <c r="F2094" s="496"/>
      <c r="G2094" s="496"/>
      <c r="H2094" s="496"/>
      <c r="I2094" s="496"/>
      <c r="J2094" s="496"/>
      <c r="K2094" s="496"/>
      <c r="L2094" s="496"/>
      <c r="M2094" s="496"/>
      <c r="N2094" s="496"/>
      <c r="O2094" s="496"/>
      <c r="P2094" s="496"/>
      <c r="Q2094" s="496"/>
    </row>
    <row r="2095" spans="6:17">
      <c r="F2095" s="496"/>
      <c r="G2095" s="496"/>
      <c r="H2095" s="496"/>
      <c r="I2095" s="496"/>
      <c r="J2095" s="496"/>
      <c r="K2095" s="496"/>
      <c r="L2095" s="496"/>
      <c r="M2095" s="496"/>
      <c r="N2095" s="496"/>
      <c r="O2095" s="496"/>
      <c r="P2095" s="496"/>
      <c r="Q2095" s="496"/>
    </row>
    <row r="2096" spans="6:17">
      <c r="F2096" s="496"/>
      <c r="G2096" s="496"/>
      <c r="H2096" s="496"/>
      <c r="I2096" s="496"/>
      <c r="J2096" s="496"/>
      <c r="K2096" s="496"/>
      <c r="L2096" s="496"/>
      <c r="M2096" s="496"/>
      <c r="N2096" s="496"/>
      <c r="O2096" s="496"/>
      <c r="P2096" s="496"/>
      <c r="Q2096" s="496"/>
    </row>
    <row r="2097" spans="6:17">
      <c r="F2097" s="496"/>
      <c r="G2097" s="496"/>
      <c r="H2097" s="496"/>
      <c r="I2097" s="496"/>
      <c r="J2097" s="496"/>
      <c r="K2097" s="496"/>
      <c r="L2097" s="496"/>
      <c r="M2097" s="496"/>
      <c r="N2097" s="496"/>
      <c r="O2097" s="496"/>
      <c r="P2097" s="496"/>
      <c r="Q2097" s="496"/>
    </row>
    <row r="2098" spans="6:17">
      <c r="F2098" s="496"/>
      <c r="G2098" s="496"/>
      <c r="H2098" s="496"/>
      <c r="I2098" s="496"/>
      <c r="J2098" s="496"/>
      <c r="K2098" s="496"/>
      <c r="L2098" s="496"/>
      <c r="M2098" s="496"/>
      <c r="N2098" s="496"/>
      <c r="O2098" s="496"/>
      <c r="P2098" s="496"/>
      <c r="Q2098" s="496"/>
    </row>
    <row r="2099" spans="6:17">
      <c r="F2099" s="496"/>
      <c r="G2099" s="496"/>
      <c r="H2099" s="496"/>
      <c r="I2099" s="496"/>
      <c r="J2099" s="496"/>
      <c r="K2099" s="496"/>
      <c r="L2099" s="496"/>
      <c r="M2099" s="496"/>
      <c r="N2099" s="496"/>
      <c r="O2099" s="496"/>
      <c r="P2099" s="496"/>
      <c r="Q2099" s="496"/>
    </row>
    <row r="2100" spans="6:17">
      <c r="F2100" s="496"/>
      <c r="G2100" s="496"/>
      <c r="H2100" s="496"/>
      <c r="I2100" s="496"/>
      <c r="J2100" s="496"/>
      <c r="K2100" s="496"/>
      <c r="L2100" s="496"/>
      <c r="M2100" s="496"/>
      <c r="N2100" s="496"/>
      <c r="O2100" s="496"/>
      <c r="P2100" s="496"/>
      <c r="Q2100" s="496"/>
    </row>
    <row r="2101" spans="6:17">
      <c r="F2101" s="496"/>
      <c r="G2101" s="496"/>
      <c r="H2101" s="496"/>
      <c r="I2101" s="496"/>
      <c r="J2101" s="496"/>
      <c r="K2101" s="496"/>
      <c r="L2101" s="496"/>
      <c r="M2101" s="496"/>
      <c r="N2101" s="496"/>
      <c r="O2101" s="496"/>
      <c r="P2101" s="496"/>
      <c r="Q2101" s="496"/>
    </row>
    <row r="2102" spans="6:17">
      <c r="F2102" s="496"/>
      <c r="G2102" s="496"/>
      <c r="H2102" s="496"/>
      <c r="I2102" s="496"/>
      <c r="J2102" s="496"/>
      <c r="K2102" s="496"/>
      <c r="L2102" s="496"/>
      <c r="M2102" s="496"/>
      <c r="N2102" s="496"/>
      <c r="O2102" s="496"/>
      <c r="P2102" s="496"/>
      <c r="Q2102" s="496"/>
    </row>
    <row r="2103" spans="6:17">
      <c r="F2103" s="496"/>
      <c r="G2103" s="496"/>
      <c r="H2103" s="496"/>
      <c r="I2103" s="496"/>
      <c r="J2103" s="496"/>
      <c r="K2103" s="496"/>
      <c r="L2103" s="496"/>
      <c r="M2103" s="496"/>
      <c r="N2103" s="496"/>
      <c r="O2103" s="496"/>
      <c r="P2103" s="496"/>
      <c r="Q2103" s="496"/>
    </row>
    <row r="2104" spans="6:17">
      <c r="F2104" s="496"/>
      <c r="G2104" s="496"/>
      <c r="H2104" s="496"/>
      <c r="I2104" s="496"/>
      <c r="J2104" s="496"/>
      <c r="K2104" s="496"/>
      <c r="L2104" s="496"/>
      <c r="M2104" s="496"/>
      <c r="N2104" s="496"/>
      <c r="O2104" s="496"/>
      <c r="P2104" s="496"/>
      <c r="Q2104" s="496"/>
    </row>
    <row r="2105" spans="6:17">
      <c r="F2105" s="496"/>
      <c r="G2105" s="496"/>
      <c r="H2105" s="496"/>
      <c r="I2105" s="496"/>
      <c r="J2105" s="496"/>
      <c r="K2105" s="496"/>
      <c r="L2105" s="496"/>
      <c r="M2105" s="496"/>
      <c r="N2105" s="496"/>
      <c r="O2105" s="496"/>
      <c r="P2105" s="496"/>
      <c r="Q2105" s="496"/>
    </row>
    <row r="2106" spans="6:17">
      <c r="F2106" s="496"/>
      <c r="G2106" s="496"/>
      <c r="H2106" s="496"/>
      <c r="I2106" s="496"/>
      <c r="J2106" s="496"/>
      <c r="K2106" s="496"/>
      <c r="L2106" s="496"/>
      <c r="M2106" s="496"/>
      <c r="N2106" s="496"/>
      <c r="O2106" s="496"/>
      <c r="P2106" s="496"/>
      <c r="Q2106" s="496"/>
    </row>
    <row r="2107" spans="6:17">
      <c r="F2107" s="496"/>
      <c r="G2107" s="496"/>
      <c r="H2107" s="496"/>
      <c r="I2107" s="496"/>
      <c r="J2107" s="496"/>
      <c r="K2107" s="496"/>
      <c r="L2107" s="496"/>
      <c r="M2107" s="496"/>
      <c r="N2107" s="496"/>
      <c r="O2107" s="496"/>
      <c r="P2107" s="496"/>
      <c r="Q2107" s="496"/>
    </row>
    <row r="2108" spans="6:17">
      <c r="F2108" s="496"/>
      <c r="G2108" s="496"/>
      <c r="H2108" s="496"/>
      <c r="I2108" s="496"/>
      <c r="J2108" s="496"/>
      <c r="K2108" s="496"/>
      <c r="L2108" s="496"/>
      <c r="M2108" s="496"/>
      <c r="N2108" s="496"/>
      <c r="O2108" s="496"/>
      <c r="P2108" s="496"/>
      <c r="Q2108" s="496"/>
    </row>
    <row r="2109" spans="6:17">
      <c r="F2109" s="496"/>
      <c r="G2109" s="496"/>
      <c r="H2109" s="496"/>
      <c r="I2109" s="496"/>
      <c r="J2109" s="496"/>
      <c r="K2109" s="496"/>
      <c r="L2109" s="496"/>
      <c r="M2109" s="496"/>
      <c r="N2109" s="496"/>
      <c r="O2109" s="496"/>
      <c r="P2109" s="496"/>
      <c r="Q2109" s="496"/>
    </row>
    <row r="2110" spans="6:17">
      <c r="F2110" s="496"/>
      <c r="G2110" s="496"/>
      <c r="H2110" s="496"/>
      <c r="I2110" s="496"/>
      <c r="J2110" s="496"/>
      <c r="K2110" s="496"/>
      <c r="L2110" s="496"/>
      <c r="M2110" s="496"/>
      <c r="N2110" s="496"/>
      <c r="O2110" s="496"/>
      <c r="P2110" s="496"/>
      <c r="Q2110" s="496"/>
    </row>
    <row r="2111" spans="6:17">
      <c r="F2111" s="496"/>
      <c r="G2111" s="496"/>
      <c r="H2111" s="496"/>
      <c r="I2111" s="496"/>
      <c r="J2111" s="496"/>
      <c r="K2111" s="496"/>
      <c r="L2111" s="496"/>
      <c r="M2111" s="496"/>
      <c r="N2111" s="496"/>
      <c r="O2111" s="496"/>
      <c r="P2111" s="496"/>
      <c r="Q2111" s="496"/>
    </row>
    <row r="2112" spans="6:17">
      <c r="F2112" s="496"/>
      <c r="G2112" s="496"/>
      <c r="H2112" s="496"/>
      <c r="I2112" s="496"/>
      <c r="J2112" s="496"/>
      <c r="K2112" s="496"/>
      <c r="L2112" s="496"/>
      <c r="M2112" s="496"/>
      <c r="N2112" s="496"/>
      <c r="O2112" s="496"/>
      <c r="P2112" s="496"/>
      <c r="Q2112" s="496"/>
    </row>
    <row r="2113" spans="6:17">
      <c r="F2113" s="496"/>
      <c r="G2113" s="496"/>
      <c r="H2113" s="496"/>
      <c r="I2113" s="496"/>
      <c r="J2113" s="496"/>
      <c r="K2113" s="496"/>
      <c r="L2113" s="496"/>
      <c r="M2113" s="496"/>
      <c r="N2113" s="496"/>
      <c r="O2113" s="496"/>
      <c r="P2113" s="496"/>
      <c r="Q2113" s="496"/>
    </row>
    <row r="2114" spans="6:17">
      <c r="F2114" s="496"/>
      <c r="G2114" s="496"/>
      <c r="H2114" s="496"/>
      <c r="I2114" s="496"/>
      <c r="J2114" s="496"/>
      <c r="K2114" s="496"/>
      <c r="L2114" s="496"/>
      <c r="M2114" s="496"/>
      <c r="N2114" s="496"/>
      <c r="O2114" s="496"/>
      <c r="P2114" s="496"/>
      <c r="Q2114" s="496"/>
    </row>
    <row r="2115" spans="6:17">
      <c r="F2115" s="496"/>
      <c r="G2115" s="496"/>
      <c r="H2115" s="496"/>
      <c r="I2115" s="496"/>
      <c r="J2115" s="496"/>
      <c r="K2115" s="496"/>
      <c r="L2115" s="496"/>
      <c r="M2115" s="496"/>
      <c r="N2115" s="496"/>
      <c r="O2115" s="496"/>
      <c r="P2115" s="496"/>
      <c r="Q2115" s="496"/>
    </row>
    <row r="2116" spans="6:17">
      <c r="F2116" s="496"/>
      <c r="G2116" s="496"/>
      <c r="H2116" s="496"/>
      <c r="I2116" s="496"/>
      <c r="J2116" s="496"/>
      <c r="K2116" s="496"/>
      <c r="L2116" s="496"/>
      <c r="M2116" s="496"/>
      <c r="N2116" s="496"/>
      <c r="O2116" s="496"/>
      <c r="P2116" s="496"/>
      <c r="Q2116" s="496"/>
    </row>
    <row r="2117" spans="6:17">
      <c r="F2117" s="496"/>
      <c r="G2117" s="496"/>
      <c r="H2117" s="496"/>
      <c r="I2117" s="496"/>
      <c r="J2117" s="496"/>
      <c r="K2117" s="496"/>
      <c r="L2117" s="496"/>
      <c r="M2117" s="496"/>
      <c r="N2117" s="496"/>
      <c r="O2117" s="496"/>
      <c r="P2117" s="496"/>
      <c r="Q2117" s="496"/>
    </row>
    <row r="2118" spans="6:17">
      <c r="F2118" s="496"/>
      <c r="G2118" s="496"/>
      <c r="H2118" s="496"/>
      <c r="I2118" s="496"/>
      <c r="J2118" s="496"/>
      <c r="K2118" s="496"/>
      <c r="L2118" s="496"/>
      <c r="M2118" s="496"/>
      <c r="N2118" s="496"/>
      <c r="O2118" s="496"/>
      <c r="P2118" s="496"/>
      <c r="Q2118" s="496"/>
    </row>
    <row r="2119" spans="6:17">
      <c r="F2119" s="496"/>
      <c r="G2119" s="496"/>
      <c r="H2119" s="496"/>
      <c r="I2119" s="496"/>
      <c r="J2119" s="496"/>
      <c r="K2119" s="496"/>
      <c r="L2119" s="496"/>
      <c r="M2119" s="496"/>
      <c r="N2119" s="496"/>
      <c r="O2119" s="496"/>
      <c r="P2119" s="496"/>
      <c r="Q2119" s="496"/>
    </row>
    <row r="2120" spans="6:17">
      <c r="F2120" s="496"/>
      <c r="G2120" s="496"/>
      <c r="H2120" s="496"/>
      <c r="I2120" s="496"/>
      <c r="J2120" s="496"/>
      <c r="K2120" s="496"/>
      <c r="L2120" s="496"/>
      <c r="M2120" s="496"/>
      <c r="N2120" s="496"/>
      <c r="O2120" s="496"/>
      <c r="P2120" s="496"/>
      <c r="Q2120" s="496"/>
    </row>
    <row r="2121" spans="6:17">
      <c r="F2121" s="496"/>
      <c r="G2121" s="496"/>
      <c r="H2121" s="496"/>
      <c r="I2121" s="496"/>
      <c r="J2121" s="496"/>
      <c r="K2121" s="496"/>
      <c r="L2121" s="496"/>
      <c r="M2121" s="496"/>
      <c r="N2121" s="496"/>
      <c r="O2121" s="496"/>
      <c r="P2121" s="496"/>
      <c r="Q2121" s="496"/>
    </row>
    <row r="2122" spans="6:17">
      <c r="F2122" s="496"/>
      <c r="G2122" s="496"/>
      <c r="H2122" s="496"/>
      <c r="I2122" s="496"/>
      <c r="J2122" s="496"/>
      <c r="K2122" s="496"/>
      <c r="L2122" s="496"/>
      <c r="M2122" s="496"/>
      <c r="N2122" s="496"/>
      <c r="O2122" s="496"/>
      <c r="P2122" s="496"/>
      <c r="Q2122" s="496"/>
    </row>
    <row r="2123" spans="6:17">
      <c r="F2123" s="496"/>
      <c r="G2123" s="496"/>
      <c r="H2123" s="496"/>
      <c r="I2123" s="496"/>
      <c r="J2123" s="496"/>
      <c r="K2123" s="496"/>
      <c r="L2123" s="496"/>
      <c r="M2123" s="496"/>
      <c r="N2123" s="496"/>
      <c r="O2123" s="496"/>
      <c r="P2123" s="496"/>
      <c r="Q2123" s="496"/>
    </row>
    <row r="2124" spans="6:17">
      <c r="F2124" s="496"/>
      <c r="G2124" s="496"/>
      <c r="H2124" s="496"/>
      <c r="I2124" s="496"/>
      <c r="J2124" s="496"/>
      <c r="K2124" s="496"/>
      <c r="L2124" s="496"/>
      <c r="M2124" s="496"/>
      <c r="N2124" s="496"/>
      <c r="O2124" s="496"/>
      <c r="P2124" s="496"/>
      <c r="Q2124" s="496"/>
    </row>
    <row r="2125" spans="6:17">
      <c r="F2125" s="496"/>
      <c r="G2125" s="496"/>
      <c r="H2125" s="496"/>
      <c r="I2125" s="496"/>
      <c r="J2125" s="496"/>
      <c r="K2125" s="496"/>
      <c r="L2125" s="496"/>
      <c r="M2125" s="496"/>
      <c r="N2125" s="496"/>
      <c r="O2125" s="496"/>
      <c r="P2125" s="496"/>
      <c r="Q2125" s="496"/>
    </row>
    <row r="2126" spans="6:17">
      <c r="F2126" s="496"/>
      <c r="G2126" s="496"/>
      <c r="H2126" s="496"/>
      <c r="I2126" s="496"/>
      <c r="J2126" s="496"/>
      <c r="K2126" s="496"/>
      <c r="L2126" s="496"/>
      <c r="M2126" s="496"/>
      <c r="N2126" s="496"/>
      <c r="O2126" s="496"/>
      <c r="P2126" s="496"/>
      <c r="Q2126" s="496"/>
    </row>
    <row r="2127" spans="6:17">
      <c r="F2127" s="496"/>
      <c r="G2127" s="496"/>
      <c r="H2127" s="496"/>
      <c r="I2127" s="496"/>
      <c r="J2127" s="496"/>
      <c r="K2127" s="496"/>
      <c r="L2127" s="496"/>
      <c r="M2127" s="496"/>
      <c r="N2127" s="496"/>
      <c r="O2127" s="496"/>
      <c r="P2127" s="496"/>
      <c r="Q2127" s="496"/>
    </row>
    <row r="2128" spans="6:17">
      <c r="F2128" s="496"/>
      <c r="G2128" s="496"/>
      <c r="H2128" s="496"/>
      <c r="I2128" s="496"/>
      <c r="J2128" s="496"/>
      <c r="K2128" s="496"/>
      <c r="L2128" s="496"/>
      <c r="M2128" s="496"/>
      <c r="N2128" s="496"/>
      <c r="O2128" s="496"/>
      <c r="P2128" s="496"/>
      <c r="Q2128" s="496"/>
    </row>
    <row r="2129" spans="6:17">
      <c r="F2129" s="496"/>
      <c r="G2129" s="496"/>
      <c r="H2129" s="496"/>
      <c r="I2129" s="496"/>
      <c r="J2129" s="496"/>
      <c r="K2129" s="496"/>
      <c r="L2129" s="496"/>
      <c r="M2129" s="496"/>
      <c r="N2129" s="496"/>
      <c r="O2129" s="496"/>
      <c r="P2129" s="496"/>
      <c r="Q2129" s="496"/>
    </row>
    <row r="2130" spans="6:17">
      <c r="F2130" s="496"/>
      <c r="G2130" s="496"/>
      <c r="H2130" s="496"/>
      <c r="I2130" s="496"/>
      <c r="J2130" s="496"/>
      <c r="K2130" s="496"/>
      <c r="L2130" s="496"/>
      <c r="M2130" s="496"/>
      <c r="N2130" s="496"/>
      <c r="O2130" s="496"/>
      <c r="P2130" s="496"/>
      <c r="Q2130" s="496"/>
    </row>
    <row r="2131" spans="6:17">
      <c r="F2131" s="496"/>
      <c r="G2131" s="496"/>
      <c r="H2131" s="496"/>
      <c r="I2131" s="496"/>
      <c r="J2131" s="496"/>
      <c r="K2131" s="496"/>
      <c r="L2131" s="496"/>
      <c r="M2131" s="496"/>
      <c r="N2131" s="496"/>
      <c r="O2131" s="496"/>
      <c r="P2131" s="496"/>
      <c r="Q2131" s="496"/>
    </row>
    <row r="2132" spans="6:17">
      <c r="F2132" s="496"/>
      <c r="G2132" s="496"/>
      <c r="H2132" s="496"/>
      <c r="I2132" s="496"/>
      <c r="J2132" s="496"/>
      <c r="K2132" s="496"/>
      <c r="L2132" s="496"/>
      <c r="M2132" s="496"/>
      <c r="N2132" s="496"/>
      <c r="O2132" s="496"/>
      <c r="P2132" s="496"/>
      <c r="Q2132" s="496"/>
    </row>
    <row r="2133" spans="6:17">
      <c r="F2133" s="496"/>
      <c r="G2133" s="496"/>
      <c r="H2133" s="496"/>
      <c r="I2133" s="496"/>
      <c r="J2133" s="496"/>
      <c r="K2133" s="496"/>
      <c r="L2133" s="496"/>
      <c r="M2133" s="496"/>
      <c r="N2133" s="496"/>
      <c r="O2133" s="496"/>
      <c r="P2133" s="496"/>
      <c r="Q2133" s="496"/>
    </row>
    <row r="2134" spans="6:17">
      <c r="F2134" s="496"/>
      <c r="G2134" s="496"/>
      <c r="H2134" s="496"/>
      <c r="I2134" s="496"/>
      <c r="J2134" s="496"/>
      <c r="K2134" s="496"/>
      <c r="L2134" s="496"/>
      <c r="M2134" s="496"/>
      <c r="N2134" s="496"/>
      <c r="O2134" s="496"/>
      <c r="P2134" s="496"/>
      <c r="Q2134" s="496"/>
    </row>
    <row r="2135" spans="6:17">
      <c r="F2135" s="496"/>
      <c r="G2135" s="496"/>
      <c r="H2135" s="496"/>
      <c r="I2135" s="496"/>
      <c r="J2135" s="496"/>
      <c r="K2135" s="496"/>
      <c r="L2135" s="496"/>
      <c r="M2135" s="496"/>
      <c r="N2135" s="496"/>
      <c r="O2135" s="496"/>
      <c r="P2135" s="496"/>
      <c r="Q2135" s="496"/>
    </row>
    <row r="2136" spans="6:17">
      <c r="F2136" s="496"/>
      <c r="G2136" s="496"/>
      <c r="H2136" s="496"/>
      <c r="I2136" s="496"/>
      <c r="J2136" s="496"/>
      <c r="K2136" s="496"/>
      <c r="L2136" s="496"/>
      <c r="M2136" s="496"/>
      <c r="N2136" s="496"/>
      <c r="O2136" s="496"/>
      <c r="P2136" s="496"/>
      <c r="Q2136" s="496"/>
    </row>
    <row r="2137" spans="6:17">
      <c r="F2137" s="496"/>
      <c r="G2137" s="496"/>
      <c r="H2137" s="496"/>
      <c r="I2137" s="496"/>
      <c r="J2137" s="496"/>
      <c r="K2137" s="496"/>
      <c r="L2137" s="496"/>
      <c r="M2137" s="496"/>
      <c r="N2137" s="496"/>
      <c r="O2137" s="496"/>
      <c r="P2137" s="496"/>
      <c r="Q2137" s="496"/>
    </row>
    <row r="2138" spans="6:17">
      <c r="F2138" s="496"/>
      <c r="G2138" s="496"/>
      <c r="H2138" s="496"/>
      <c r="I2138" s="496"/>
      <c r="J2138" s="496"/>
      <c r="K2138" s="496"/>
      <c r="L2138" s="496"/>
      <c r="M2138" s="496"/>
      <c r="N2138" s="496"/>
      <c r="O2138" s="496"/>
      <c r="P2138" s="496"/>
      <c r="Q2138" s="496"/>
    </row>
    <row r="2139" spans="6:17">
      <c r="F2139" s="496"/>
      <c r="G2139" s="496"/>
      <c r="H2139" s="496"/>
      <c r="I2139" s="496"/>
      <c r="J2139" s="496"/>
      <c r="K2139" s="496"/>
      <c r="L2139" s="496"/>
      <c r="M2139" s="496"/>
      <c r="N2139" s="496"/>
      <c r="O2139" s="496"/>
      <c r="P2139" s="496"/>
      <c r="Q2139" s="496"/>
    </row>
    <row r="2140" spans="6:17">
      <c r="F2140" s="496"/>
      <c r="G2140" s="496"/>
      <c r="H2140" s="496"/>
      <c r="I2140" s="496"/>
      <c r="J2140" s="496"/>
      <c r="K2140" s="496"/>
      <c r="L2140" s="496"/>
      <c r="M2140" s="496"/>
      <c r="N2140" s="496"/>
      <c r="O2140" s="496"/>
      <c r="P2140" s="496"/>
      <c r="Q2140" s="496"/>
    </row>
    <row r="2141" spans="6:17">
      <c r="F2141" s="496"/>
      <c r="G2141" s="496"/>
      <c r="H2141" s="496"/>
      <c r="I2141" s="496"/>
      <c r="J2141" s="496"/>
      <c r="K2141" s="496"/>
      <c r="L2141" s="496"/>
      <c r="M2141" s="496"/>
      <c r="N2141" s="496"/>
      <c r="O2141" s="496"/>
      <c r="P2141" s="496"/>
      <c r="Q2141" s="496"/>
    </row>
    <row r="2142" spans="6:17">
      <c r="F2142" s="496"/>
      <c r="G2142" s="496"/>
      <c r="H2142" s="496"/>
      <c r="I2142" s="496"/>
      <c r="J2142" s="496"/>
      <c r="K2142" s="496"/>
      <c r="L2142" s="496"/>
      <c r="M2142" s="496"/>
      <c r="N2142" s="496"/>
      <c r="O2142" s="496"/>
      <c r="P2142" s="496"/>
      <c r="Q2142" s="496"/>
    </row>
    <row r="2143" spans="6:17">
      <c r="F2143" s="496"/>
      <c r="G2143" s="496"/>
      <c r="H2143" s="496"/>
      <c r="I2143" s="496"/>
      <c r="J2143" s="496"/>
      <c r="K2143" s="496"/>
      <c r="L2143" s="496"/>
      <c r="M2143" s="496"/>
      <c r="N2143" s="496"/>
      <c r="O2143" s="496"/>
      <c r="P2143" s="496"/>
      <c r="Q2143" s="496"/>
    </row>
    <row r="2144" spans="6:17">
      <c r="F2144" s="496"/>
      <c r="G2144" s="496"/>
      <c r="H2144" s="496"/>
      <c r="I2144" s="496"/>
      <c r="J2144" s="496"/>
      <c r="K2144" s="496"/>
      <c r="L2144" s="496"/>
      <c r="M2144" s="496"/>
      <c r="N2144" s="496"/>
      <c r="O2144" s="496"/>
      <c r="P2144" s="496"/>
      <c r="Q2144" s="496"/>
    </row>
    <row r="2145" spans="6:17">
      <c r="F2145" s="496"/>
      <c r="G2145" s="496"/>
      <c r="H2145" s="496"/>
      <c r="I2145" s="496"/>
      <c r="J2145" s="496"/>
      <c r="K2145" s="496"/>
      <c r="L2145" s="496"/>
      <c r="M2145" s="496"/>
      <c r="N2145" s="496"/>
      <c r="O2145" s="496"/>
      <c r="P2145" s="496"/>
      <c r="Q2145" s="496"/>
    </row>
    <row r="2146" spans="6:17">
      <c r="F2146" s="496"/>
      <c r="G2146" s="496"/>
      <c r="H2146" s="496"/>
      <c r="I2146" s="496"/>
      <c r="J2146" s="496"/>
      <c r="K2146" s="496"/>
      <c r="L2146" s="496"/>
      <c r="M2146" s="496"/>
      <c r="N2146" s="496"/>
      <c r="O2146" s="496"/>
      <c r="P2146" s="496"/>
      <c r="Q2146" s="496"/>
    </row>
    <row r="2147" spans="6:17">
      <c r="F2147" s="496"/>
      <c r="G2147" s="496"/>
      <c r="H2147" s="496"/>
      <c r="I2147" s="496"/>
      <c r="J2147" s="496"/>
      <c r="K2147" s="496"/>
      <c r="L2147" s="496"/>
      <c r="M2147" s="496"/>
      <c r="N2147" s="496"/>
      <c r="O2147" s="496"/>
      <c r="P2147" s="496"/>
      <c r="Q2147" s="496"/>
    </row>
    <row r="2148" spans="6:17">
      <c r="F2148" s="496"/>
      <c r="G2148" s="496"/>
      <c r="H2148" s="496"/>
      <c r="I2148" s="496"/>
      <c r="J2148" s="496"/>
      <c r="K2148" s="496"/>
      <c r="L2148" s="496"/>
      <c r="M2148" s="496"/>
      <c r="N2148" s="496"/>
      <c r="O2148" s="496"/>
      <c r="P2148" s="496"/>
      <c r="Q2148" s="496"/>
    </row>
    <row r="2149" spans="6:17">
      <c r="F2149" s="496"/>
      <c r="G2149" s="496"/>
      <c r="H2149" s="496"/>
      <c r="I2149" s="496"/>
      <c r="J2149" s="496"/>
      <c r="K2149" s="496"/>
      <c r="L2149" s="496"/>
      <c r="M2149" s="496"/>
      <c r="N2149" s="496"/>
      <c r="O2149" s="496"/>
      <c r="P2149" s="496"/>
      <c r="Q2149" s="496"/>
    </row>
    <row r="2150" spans="6:17">
      <c r="F2150" s="496"/>
      <c r="G2150" s="496"/>
      <c r="H2150" s="496"/>
      <c r="I2150" s="496"/>
      <c r="J2150" s="496"/>
      <c r="K2150" s="496"/>
      <c r="L2150" s="496"/>
      <c r="M2150" s="496"/>
      <c r="N2150" s="496"/>
      <c r="O2150" s="496"/>
      <c r="P2150" s="496"/>
      <c r="Q2150" s="496"/>
    </row>
    <row r="2151" spans="6:17">
      <c r="F2151" s="496"/>
      <c r="G2151" s="496"/>
      <c r="H2151" s="496"/>
      <c r="I2151" s="496"/>
      <c r="J2151" s="496"/>
      <c r="K2151" s="496"/>
      <c r="L2151" s="496"/>
      <c r="M2151" s="496"/>
      <c r="N2151" s="496"/>
      <c r="O2151" s="496"/>
      <c r="P2151" s="496"/>
      <c r="Q2151" s="496"/>
    </row>
    <row r="2152" spans="6:17">
      <c r="F2152" s="496"/>
      <c r="G2152" s="496"/>
      <c r="H2152" s="496"/>
      <c r="I2152" s="496"/>
      <c r="J2152" s="496"/>
      <c r="K2152" s="496"/>
      <c r="L2152" s="496"/>
      <c r="M2152" s="496"/>
      <c r="N2152" s="496"/>
      <c r="O2152" s="496"/>
      <c r="P2152" s="496"/>
      <c r="Q2152" s="496"/>
    </row>
    <row r="2153" spans="6:17">
      <c r="F2153" s="496"/>
      <c r="G2153" s="496"/>
      <c r="H2153" s="496"/>
      <c r="I2153" s="496"/>
      <c r="J2153" s="496"/>
      <c r="K2153" s="496"/>
      <c r="L2153" s="496"/>
      <c r="M2153" s="496"/>
      <c r="N2153" s="496"/>
      <c r="O2153" s="496"/>
      <c r="P2153" s="496"/>
      <c r="Q2153" s="496"/>
    </row>
    <row r="2154" spans="6:17">
      <c r="F2154" s="496"/>
      <c r="G2154" s="496"/>
      <c r="H2154" s="496"/>
      <c r="I2154" s="496"/>
      <c r="J2154" s="496"/>
      <c r="K2154" s="496"/>
      <c r="L2154" s="496"/>
      <c r="M2154" s="496"/>
      <c r="N2154" s="496"/>
      <c r="O2154" s="496"/>
      <c r="P2154" s="496"/>
      <c r="Q2154" s="496"/>
    </row>
    <row r="2155" spans="6:17">
      <c r="F2155" s="496"/>
      <c r="G2155" s="496"/>
      <c r="H2155" s="496"/>
      <c r="I2155" s="496"/>
      <c r="J2155" s="496"/>
      <c r="K2155" s="496"/>
      <c r="L2155" s="496"/>
      <c r="M2155" s="496"/>
      <c r="N2155" s="496"/>
      <c r="O2155" s="496"/>
      <c r="P2155" s="496"/>
      <c r="Q2155" s="496"/>
    </row>
    <row r="2156" spans="6:17">
      <c r="F2156" s="496"/>
      <c r="G2156" s="496"/>
      <c r="H2156" s="496"/>
      <c r="I2156" s="496"/>
      <c r="J2156" s="496"/>
      <c r="K2156" s="496"/>
      <c r="L2156" s="496"/>
      <c r="M2156" s="496"/>
      <c r="N2156" s="496"/>
      <c r="O2156" s="496"/>
      <c r="P2156" s="496"/>
      <c r="Q2156" s="496"/>
    </row>
    <row r="2157" spans="6:17">
      <c r="F2157" s="496"/>
      <c r="G2157" s="496"/>
      <c r="H2157" s="496"/>
      <c r="I2157" s="496"/>
      <c r="J2157" s="496"/>
      <c r="K2157" s="496"/>
      <c r="L2157" s="496"/>
      <c r="M2157" s="496"/>
      <c r="N2157" s="496"/>
      <c r="O2157" s="496"/>
      <c r="P2157" s="496"/>
      <c r="Q2157" s="496"/>
    </row>
    <row r="2158" spans="6:17">
      <c r="F2158" s="496"/>
      <c r="G2158" s="496"/>
      <c r="H2158" s="496"/>
      <c r="I2158" s="496"/>
      <c r="J2158" s="496"/>
      <c r="K2158" s="496"/>
      <c r="L2158" s="496"/>
      <c r="M2158" s="496"/>
      <c r="N2158" s="496"/>
      <c r="O2158" s="496"/>
      <c r="P2158" s="496"/>
      <c r="Q2158" s="496"/>
    </row>
    <row r="2159" spans="6:17">
      <c r="F2159" s="496"/>
      <c r="G2159" s="496"/>
      <c r="H2159" s="496"/>
      <c r="I2159" s="496"/>
      <c r="J2159" s="496"/>
      <c r="K2159" s="496"/>
      <c r="L2159" s="496"/>
      <c r="M2159" s="496"/>
      <c r="N2159" s="496"/>
      <c r="O2159" s="496"/>
      <c r="P2159" s="496"/>
      <c r="Q2159" s="496"/>
    </row>
    <row r="2160" spans="6:17">
      <c r="F2160" s="496"/>
      <c r="G2160" s="496"/>
      <c r="H2160" s="496"/>
      <c r="I2160" s="496"/>
      <c r="J2160" s="496"/>
      <c r="K2160" s="496"/>
      <c r="L2160" s="496"/>
      <c r="M2160" s="496"/>
      <c r="N2160" s="496"/>
      <c r="O2160" s="496"/>
      <c r="P2160" s="496"/>
      <c r="Q2160" s="496"/>
    </row>
    <row r="2161" spans="6:17">
      <c r="F2161" s="496"/>
      <c r="G2161" s="496"/>
      <c r="H2161" s="496"/>
      <c r="I2161" s="496"/>
      <c r="J2161" s="496"/>
      <c r="K2161" s="496"/>
      <c r="L2161" s="496"/>
      <c r="M2161" s="496"/>
      <c r="N2161" s="496"/>
      <c r="O2161" s="496"/>
      <c r="P2161" s="496"/>
      <c r="Q2161" s="496"/>
    </row>
    <row r="2162" spans="6:17">
      <c r="F2162" s="496"/>
      <c r="G2162" s="496"/>
      <c r="H2162" s="496"/>
      <c r="I2162" s="496"/>
      <c r="J2162" s="496"/>
      <c r="K2162" s="496"/>
      <c r="L2162" s="496"/>
      <c r="M2162" s="496"/>
      <c r="N2162" s="496"/>
      <c r="O2162" s="496"/>
      <c r="P2162" s="496"/>
      <c r="Q2162" s="496"/>
    </row>
    <row r="2163" spans="6:17">
      <c r="F2163" s="496"/>
      <c r="G2163" s="496"/>
      <c r="H2163" s="496"/>
      <c r="I2163" s="496"/>
      <c r="J2163" s="496"/>
      <c r="K2163" s="496"/>
      <c r="L2163" s="496"/>
      <c r="M2163" s="496"/>
      <c r="N2163" s="496"/>
      <c r="O2163" s="496"/>
      <c r="P2163" s="496"/>
      <c r="Q2163" s="496"/>
    </row>
    <row r="2164" spans="6:17">
      <c r="F2164" s="496"/>
      <c r="G2164" s="496"/>
      <c r="H2164" s="496"/>
      <c r="I2164" s="496"/>
      <c r="J2164" s="496"/>
      <c r="K2164" s="496"/>
      <c r="L2164" s="496"/>
      <c r="M2164" s="496"/>
      <c r="N2164" s="496"/>
      <c r="O2164" s="496"/>
      <c r="P2164" s="496"/>
      <c r="Q2164" s="496"/>
    </row>
    <row r="2165" spans="6:17">
      <c r="F2165" s="496"/>
      <c r="G2165" s="496"/>
      <c r="H2165" s="496"/>
      <c r="I2165" s="496"/>
      <c r="J2165" s="496"/>
      <c r="K2165" s="496"/>
      <c r="L2165" s="496"/>
      <c r="M2165" s="496"/>
      <c r="N2165" s="496"/>
      <c r="O2165" s="496"/>
      <c r="P2165" s="496"/>
      <c r="Q2165" s="496"/>
    </row>
    <row r="2166" spans="6:17">
      <c r="F2166" s="496"/>
      <c r="G2166" s="496"/>
      <c r="H2166" s="496"/>
      <c r="I2166" s="496"/>
      <c r="J2166" s="496"/>
      <c r="K2166" s="496"/>
      <c r="L2166" s="496"/>
      <c r="M2166" s="496"/>
      <c r="N2166" s="496"/>
      <c r="O2166" s="496"/>
      <c r="P2166" s="496"/>
      <c r="Q2166" s="496"/>
    </row>
    <row r="2167" spans="6:17">
      <c r="F2167" s="496"/>
      <c r="G2167" s="496"/>
      <c r="H2167" s="496"/>
      <c r="I2167" s="496"/>
      <c r="J2167" s="496"/>
      <c r="K2167" s="496"/>
      <c r="L2167" s="496"/>
      <c r="M2167" s="496"/>
      <c r="N2167" s="496"/>
      <c r="O2167" s="496"/>
      <c r="P2167" s="496"/>
      <c r="Q2167" s="496"/>
    </row>
    <row r="2168" spans="6:17">
      <c r="F2168" s="496"/>
      <c r="G2168" s="496"/>
      <c r="H2168" s="496"/>
      <c r="I2168" s="496"/>
      <c r="J2168" s="496"/>
      <c r="K2168" s="496"/>
      <c r="L2168" s="496"/>
      <c r="M2168" s="496"/>
      <c r="N2168" s="496"/>
      <c r="O2168" s="496"/>
      <c r="P2168" s="496"/>
      <c r="Q2168" s="496"/>
    </row>
    <row r="2169" spans="6:17">
      <c r="F2169" s="496"/>
      <c r="G2169" s="496"/>
      <c r="H2169" s="496"/>
      <c r="I2169" s="496"/>
      <c r="J2169" s="496"/>
      <c r="K2169" s="496"/>
      <c r="L2169" s="496"/>
      <c r="M2169" s="496"/>
      <c r="N2169" s="496"/>
      <c r="O2169" s="496"/>
      <c r="P2169" s="496"/>
      <c r="Q2169" s="496"/>
    </row>
    <row r="2170" spans="6:17">
      <c r="F2170" s="496"/>
      <c r="G2170" s="496"/>
      <c r="H2170" s="496"/>
      <c r="I2170" s="496"/>
      <c r="J2170" s="496"/>
      <c r="K2170" s="496"/>
      <c r="L2170" s="496"/>
      <c r="M2170" s="496"/>
      <c r="N2170" s="496"/>
      <c r="O2170" s="496"/>
      <c r="P2170" s="496"/>
      <c r="Q2170" s="496"/>
    </row>
    <row r="2171" spans="6:17">
      <c r="F2171" s="496"/>
      <c r="G2171" s="496"/>
      <c r="H2171" s="496"/>
      <c r="I2171" s="496"/>
      <c r="J2171" s="496"/>
      <c r="K2171" s="496"/>
      <c r="L2171" s="496"/>
      <c r="M2171" s="496"/>
      <c r="N2171" s="496"/>
      <c r="O2171" s="496"/>
      <c r="P2171" s="496"/>
      <c r="Q2171" s="496"/>
    </row>
    <row r="2172" spans="6:17">
      <c r="F2172" s="496"/>
      <c r="G2172" s="496"/>
      <c r="H2172" s="496"/>
      <c r="I2172" s="496"/>
      <c r="J2172" s="496"/>
      <c r="K2172" s="496"/>
      <c r="L2172" s="496"/>
      <c r="M2172" s="496"/>
      <c r="N2172" s="496"/>
      <c r="O2172" s="496"/>
      <c r="P2172" s="496"/>
      <c r="Q2172" s="496"/>
    </row>
    <row r="2173" spans="6:17">
      <c r="F2173" s="496"/>
      <c r="G2173" s="496"/>
      <c r="H2173" s="496"/>
      <c r="I2173" s="496"/>
      <c r="J2173" s="496"/>
      <c r="K2173" s="496"/>
      <c r="L2173" s="496"/>
      <c r="M2173" s="496"/>
      <c r="N2173" s="496"/>
      <c r="O2173" s="496"/>
      <c r="P2173" s="496"/>
      <c r="Q2173" s="496"/>
    </row>
    <row r="2174" spans="6:17">
      <c r="F2174" s="496"/>
      <c r="G2174" s="496"/>
      <c r="H2174" s="496"/>
      <c r="I2174" s="496"/>
      <c r="J2174" s="496"/>
      <c r="K2174" s="496"/>
      <c r="L2174" s="496"/>
      <c r="M2174" s="496"/>
      <c r="N2174" s="496"/>
      <c r="O2174" s="496"/>
      <c r="P2174" s="496"/>
      <c r="Q2174" s="496"/>
    </row>
    <row r="2175" spans="6:17">
      <c r="F2175" s="496"/>
      <c r="G2175" s="496"/>
      <c r="H2175" s="496"/>
      <c r="I2175" s="496"/>
      <c r="J2175" s="496"/>
      <c r="K2175" s="496"/>
      <c r="L2175" s="496"/>
      <c r="M2175" s="496"/>
      <c r="N2175" s="496"/>
      <c r="O2175" s="496"/>
      <c r="P2175" s="496"/>
      <c r="Q2175" s="496"/>
    </row>
    <row r="2176" spans="6:17">
      <c r="F2176" s="496"/>
      <c r="G2176" s="496"/>
      <c r="H2176" s="496"/>
      <c r="I2176" s="496"/>
      <c r="J2176" s="496"/>
      <c r="K2176" s="496"/>
      <c r="L2176" s="496"/>
      <c r="M2176" s="496"/>
      <c r="N2176" s="496"/>
      <c r="O2176" s="496"/>
      <c r="P2176" s="496"/>
      <c r="Q2176" s="496"/>
    </row>
    <row r="2177" spans="6:17">
      <c r="F2177" s="496"/>
      <c r="G2177" s="496"/>
      <c r="H2177" s="496"/>
      <c r="I2177" s="496"/>
      <c r="J2177" s="496"/>
      <c r="K2177" s="496"/>
      <c r="L2177" s="496"/>
      <c r="M2177" s="496"/>
      <c r="N2177" s="496"/>
      <c r="O2177" s="496"/>
      <c r="P2177" s="496"/>
      <c r="Q2177" s="496"/>
    </row>
    <row r="2178" spans="6:17">
      <c r="F2178" s="496"/>
      <c r="G2178" s="496"/>
      <c r="H2178" s="496"/>
      <c r="I2178" s="496"/>
      <c r="J2178" s="496"/>
      <c r="K2178" s="496"/>
      <c r="L2178" s="496"/>
      <c r="M2178" s="496"/>
      <c r="N2178" s="496"/>
      <c r="O2178" s="496"/>
      <c r="P2178" s="496"/>
      <c r="Q2178" s="496"/>
    </row>
    <row r="2179" spans="6:17">
      <c r="F2179" s="496"/>
      <c r="G2179" s="496"/>
      <c r="H2179" s="496"/>
      <c r="I2179" s="496"/>
      <c r="J2179" s="496"/>
      <c r="K2179" s="496"/>
      <c r="L2179" s="496"/>
      <c r="M2179" s="496"/>
      <c r="N2179" s="496"/>
      <c r="O2179" s="496"/>
      <c r="P2179" s="496"/>
      <c r="Q2179" s="496"/>
    </row>
    <row r="2180" spans="6:17">
      <c r="F2180" s="496"/>
      <c r="G2180" s="496"/>
      <c r="H2180" s="496"/>
      <c r="I2180" s="496"/>
      <c r="J2180" s="496"/>
      <c r="K2180" s="496"/>
      <c r="L2180" s="496"/>
      <c r="M2180" s="496"/>
      <c r="N2180" s="496"/>
      <c r="O2180" s="496"/>
      <c r="P2180" s="496"/>
      <c r="Q2180" s="496"/>
    </row>
    <row r="2181" spans="6:17">
      <c r="F2181" s="496"/>
      <c r="G2181" s="496"/>
      <c r="H2181" s="496"/>
      <c r="I2181" s="496"/>
      <c r="J2181" s="496"/>
      <c r="K2181" s="496"/>
      <c r="L2181" s="496"/>
      <c r="M2181" s="496"/>
      <c r="N2181" s="496"/>
      <c r="O2181" s="496"/>
      <c r="P2181" s="496"/>
      <c r="Q2181" s="496"/>
    </row>
    <row r="2182" spans="6:17">
      <c r="F2182" s="496"/>
      <c r="G2182" s="496"/>
      <c r="H2182" s="496"/>
      <c r="I2182" s="496"/>
      <c r="J2182" s="496"/>
      <c r="K2182" s="496"/>
      <c r="L2182" s="496"/>
      <c r="M2182" s="496"/>
      <c r="N2182" s="496"/>
      <c r="O2182" s="496"/>
      <c r="P2182" s="496"/>
      <c r="Q2182" s="496"/>
    </row>
    <row r="2183" spans="6:17">
      <c r="F2183" s="496"/>
      <c r="G2183" s="496"/>
      <c r="H2183" s="496"/>
      <c r="I2183" s="496"/>
      <c r="J2183" s="496"/>
      <c r="K2183" s="496"/>
      <c r="L2183" s="496"/>
      <c r="M2183" s="496"/>
      <c r="N2183" s="496"/>
      <c r="O2183" s="496"/>
      <c r="P2183" s="496"/>
      <c r="Q2183" s="496"/>
    </row>
    <row r="2184" spans="6:17">
      <c r="F2184" s="496"/>
      <c r="G2184" s="496"/>
      <c r="H2184" s="496"/>
      <c r="I2184" s="496"/>
      <c r="J2184" s="496"/>
      <c r="K2184" s="496"/>
      <c r="L2184" s="496"/>
      <c r="M2184" s="496"/>
      <c r="N2184" s="496"/>
      <c r="O2184" s="496"/>
      <c r="P2184" s="496"/>
      <c r="Q2184" s="496"/>
    </row>
    <row r="2185" spans="6:17">
      <c r="F2185" s="496"/>
      <c r="G2185" s="496"/>
      <c r="H2185" s="496"/>
      <c r="I2185" s="496"/>
      <c r="J2185" s="496"/>
      <c r="K2185" s="496"/>
      <c r="L2185" s="496"/>
      <c r="M2185" s="496"/>
      <c r="N2185" s="496"/>
      <c r="O2185" s="496"/>
      <c r="P2185" s="496"/>
      <c r="Q2185" s="496"/>
    </row>
    <row r="2186" spans="6:17">
      <c r="F2186" s="496"/>
      <c r="G2186" s="496"/>
      <c r="H2186" s="496"/>
      <c r="I2186" s="496"/>
      <c r="J2186" s="496"/>
      <c r="K2186" s="496"/>
      <c r="L2186" s="496"/>
      <c r="M2186" s="496"/>
      <c r="N2186" s="496"/>
      <c r="O2186" s="496"/>
      <c r="P2186" s="496"/>
      <c r="Q2186" s="496"/>
    </row>
    <row r="2187" spans="6:17">
      <c r="F2187" s="496"/>
      <c r="G2187" s="496"/>
      <c r="H2187" s="496"/>
      <c r="I2187" s="496"/>
      <c r="J2187" s="496"/>
      <c r="K2187" s="496"/>
      <c r="L2187" s="496"/>
      <c r="M2187" s="496"/>
      <c r="N2187" s="496"/>
      <c r="O2187" s="496"/>
      <c r="P2187" s="496"/>
      <c r="Q2187" s="496"/>
    </row>
    <row r="2188" spans="6:17">
      <c r="F2188" s="496"/>
      <c r="G2188" s="496"/>
      <c r="H2188" s="496"/>
      <c r="I2188" s="496"/>
      <c r="J2188" s="496"/>
      <c r="K2188" s="496"/>
      <c r="L2188" s="496"/>
      <c r="M2188" s="496"/>
      <c r="N2188" s="496"/>
      <c r="O2188" s="496"/>
      <c r="P2188" s="496"/>
      <c r="Q2188" s="496"/>
    </row>
    <row r="2189" spans="6:17">
      <c r="F2189" s="496"/>
      <c r="G2189" s="496"/>
      <c r="H2189" s="496"/>
      <c r="I2189" s="496"/>
      <c r="J2189" s="496"/>
      <c r="K2189" s="496"/>
      <c r="L2189" s="496"/>
      <c r="M2189" s="496"/>
      <c r="N2189" s="496"/>
      <c r="O2189" s="496"/>
      <c r="P2189" s="496"/>
      <c r="Q2189" s="496"/>
    </row>
    <row r="2190" spans="6:17">
      <c r="F2190" s="496"/>
      <c r="G2190" s="496"/>
      <c r="H2190" s="496"/>
      <c r="I2190" s="496"/>
      <c r="J2190" s="496"/>
      <c r="K2190" s="496"/>
      <c r="L2190" s="496"/>
      <c r="M2190" s="496"/>
      <c r="N2190" s="496"/>
      <c r="O2190" s="496"/>
      <c r="P2190" s="496"/>
      <c r="Q2190" s="496"/>
    </row>
    <row r="2191" spans="6:17">
      <c r="F2191" s="496"/>
      <c r="G2191" s="496"/>
      <c r="H2191" s="496"/>
      <c r="I2191" s="496"/>
      <c r="J2191" s="496"/>
      <c r="K2191" s="496"/>
      <c r="L2191" s="496"/>
      <c r="M2191" s="496"/>
      <c r="N2191" s="496"/>
      <c r="O2191" s="496"/>
      <c r="P2191" s="496"/>
      <c r="Q2191" s="496"/>
    </row>
    <row r="2192" spans="6:17">
      <c r="F2192" s="496"/>
      <c r="G2192" s="496"/>
      <c r="H2192" s="496"/>
      <c r="I2192" s="496"/>
      <c r="J2192" s="496"/>
      <c r="K2192" s="496"/>
      <c r="L2192" s="496"/>
      <c r="M2192" s="496"/>
      <c r="N2192" s="496"/>
      <c r="O2192" s="496"/>
      <c r="P2192" s="496"/>
      <c r="Q2192" s="496"/>
    </row>
    <row r="2193" spans="6:17">
      <c r="F2193" s="496"/>
      <c r="G2193" s="496"/>
      <c r="H2193" s="496"/>
      <c r="I2193" s="496"/>
      <c r="J2193" s="496"/>
      <c r="K2193" s="496"/>
      <c r="L2193" s="496"/>
      <c r="M2193" s="496"/>
      <c r="N2193" s="496"/>
      <c r="O2193" s="496"/>
      <c r="P2193" s="496"/>
      <c r="Q2193" s="496"/>
    </row>
    <row r="2194" spans="6:17">
      <c r="F2194" s="496"/>
      <c r="G2194" s="496"/>
      <c r="H2194" s="496"/>
      <c r="I2194" s="496"/>
      <c r="J2194" s="496"/>
      <c r="K2194" s="496"/>
      <c r="L2194" s="496"/>
      <c r="M2194" s="496"/>
      <c r="N2194" s="496"/>
      <c r="O2194" s="496"/>
      <c r="P2194" s="496"/>
      <c r="Q2194" s="496"/>
    </row>
    <row r="2195" spans="6:17">
      <c r="F2195" s="496"/>
      <c r="G2195" s="496"/>
      <c r="H2195" s="496"/>
      <c r="I2195" s="496"/>
      <c r="J2195" s="496"/>
      <c r="K2195" s="496"/>
      <c r="L2195" s="496"/>
      <c r="M2195" s="496"/>
      <c r="N2195" s="496"/>
      <c r="O2195" s="496"/>
      <c r="P2195" s="496"/>
      <c r="Q2195" s="496"/>
    </row>
    <row r="2196" spans="6:17">
      <c r="F2196" s="496"/>
      <c r="G2196" s="496"/>
      <c r="H2196" s="496"/>
      <c r="I2196" s="496"/>
      <c r="J2196" s="496"/>
      <c r="K2196" s="496"/>
      <c r="L2196" s="496"/>
      <c r="M2196" s="496"/>
      <c r="N2196" s="496"/>
      <c r="O2196" s="496"/>
      <c r="P2196" s="496"/>
      <c r="Q2196" s="496"/>
    </row>
    <row r="2197" spans="6:17">
      <c r="F2197" s="496"/>
      <c r="G2197" s="496"/>
      <c r="H2197" s="496"/>
      <c r="I2197" s="496"/>
      <c r="J2197" s="496"/>
      <c r="K2197" s="496"/>
      <c r="L2197" s="496"/>
      <c r="M2197" s="496"/>
      <c r="N2197" s="496"/>
      <c r="O2197" s="496"/>
      <c r="P2197" s="496"/>
      <c r="Q2197" s="496"/>
    </row>
    <row r="2198" spans="6:17">
      <c r="F2198" s="496"/>
      <c r="G2198" s="496"/>
      <c r="H2198" s="496"/>
      <c r="I2198" s="496"/>
      <c r="J2198" s="496"/>
      <c r="K2198" s="496"/>
      <c r="L2198" s="496"/>
      <c r="M2198" s="496"/>
      <c r="N2198" s="496"/>
      <c r="O2198" s="496"/>
      <c r="P2198" s="496"/>
      <c r="Q2198" s="496"/>
    </row>
    <row r="2199" spans="6:17">
      <c r="F2199" s="496"/>
      <c r="G2199" s="496"/>
      <c r="H2199" s="496"/>
      <c r="I2199" s="496"/>
      <c r="J2199" s="496"/>
      <c r="K2199" s="496"/>
      <c r="L2199" s="496"/>
      <c r="M2199" s="496"/>
      <c r="N2199" s="496"/>
      <c r="O2199" s="496"/>
      <c r="P2199" s="496"/>
      <c r="Q2199" s="496"/>
    </row>
    <row r="2200" spans="6:17">
      <c r="F2200" s="496"/>
      <c r="G2200" s="496"/>
      <c r="H2200" s="496"/>
      <c r="I2200" s="496"/>
      <c r="J2200" s="496"/>
      <c r="K2200" s="496"/>
      <c r="L2200" s="496"/>
      <c r="M2200" s="496"/>
      <c r="N2200" s="496"/>
      <c r="O2200" s="496"/>
      <c r="P2200" s="496"/>
      <c r="Q2200" s="496"/>
    </row>
    <row r="2201" spans="6:17">
      <c r="F2201" s="496"/>
      <c r="G2201" s="496"/>
      <c r="H2201" s="496"/>
      <c r="I2201" s="496"/>
      <c r="J2201" s="496"/>
      <c r="K2201" s="496"/>
      <c r="L2201" s="496"/>
      <c r="M2201" s="496"/>
      <c r="N2201" s="496"/>
      <c r="O2201" s="496"/>
      <c r="P2201" s="496"/>
      <c r="Q2201" s="496"/>
    </row>
    <row r="2202" spans="6:17">
      <c r="F2202" s="496"/>
      <c r="G2202" s="496"/>
      <c r="H2202" s="496"/>
      <c r="I2202" s="496"/>
      <c r="J2202" s="496"/>
      <c r="K2202" s="496"/>
      <c r="L2202" s="496"/>
      <c r="M2202" s="496"/>
      <c r="N2202" s="496"/>
      <c r="O2202" s="496"/>
      <c r="P2202" s="496"/>
      <c r="Q2202" s="496"/>
    </row>
    <row r="2203" spans="6:17">
      <c r="F2203" s="496"/>
      <c r="G2203" s="496"/>
      <c r="H2203" s="496"/>
      <c r="I2203" s="496"/>
      <c r="J2203" s="496"/>
      <c r="K2203" s="496"/>
      <c r="L2203" s="496"/>
      <c r="M2203" s="496"/>
      <c r="N2203" s="496"/>
      <c r="O2203" s="496"/>
      <c r="P2203" s="496"/>
      <c r="Q2203" s="496"/>
    </row>
    <row r="2204" spans="6:17">
      <c r="F2204" s="496"/>
      <c r="G2204" s="496"/>
      <c r="H2204" s="496"/>
      <c r="I2204" s="496"/>
      <c r="J2204" s="496"/>
      <c r="K2204" s="496"/>
      <c r="L2204" s="496"/>
      <c r="M2204" s="496"/>
      <c r="N2204" s="496"/>
      <c r="O2204" s="496"/>
      <c r="P2204" s="496"/>
      <c r="Q2204" s="496"/>
    </row>
    <row r="2205" spans="6:17">
      <c r="F2205" s="496"/>
      <c r="G2205" s="496"/>
      <c r="H2205" s="496"/>
      <c r="I2205" s="496"/>
      <c r="J2205" s="496"/>
      <c r="K2205" s="496"/>
      <c r="L2205" s="496"/>
      <c r="M2205" s="496"/>
      <c r="N2205" s="496"/>
      <c r="O2205" s="496"/>
      <c r="P2205" s="496"/>
      <c r="Q2205" s="496"/>
    </row>
    <row r="2206" spans="6:17">
      <c r="F2206" s="496"/>
      <c r="G2206" s="496"/>
      <c r="H2206" s="496"/>
      <c r="I2206" s="496"/>
      <c r="J2206" s="496"/>
      <c r="K2206" s="496"/>
      <c r="L2206" s="496"/>
      <c r="M2206" s="496"/>
      <c r="N2206" s="496"/>
      <c r="O2206" s="496"/>
      <c r="P2206" s="496"/>
      <c r="Q2206" s="496"/>
    </row>
    <row r="2207" spans="6:17">
      <c r="F2207" s="496"/>
      <c r="G2207" s="496"/>
      <c r="H2207" s="496"/>
      <c r="I2207" s="496"/>
      <c r="J2207" s="496"/>
      <c r="K2207" s="496"/>
      <c r="L2207" s="496"/>
      <c r="M2207" s="496"/>
      <c r="N2207" s="496"/>
      <c r="O2207" s="496"/>
      <c r="P2207" s="496"/>
      <c r="Q2207" s="496"/>
    </row>
    <row r="2208" spans="6:17">
      <c r="F2208" s="496"/>
      <c r="G2208" s="496"/>
      <c r="H2208" s="496"/>
      <c r="I2208" s="496"/>
      <c r="J2208" s="496"/>
      <c r="K2208" s="496"/>
      <c r="L2208" s="496"/>
      <c r="M2208" s="496"/>
      <c r="N2208" s="496"/>
      <c r="O2208" s="496"/>
      <c r="P2208" s="496"/>
      <c r="Q2208" s="496"/>
    </row>
    <row r="2209" spans="6:17">
      <c r="F2209" s="496"/>
      <c r="G2209" s="496"/>
      <c r="H2209" s="496"/>
      <c r="I2209" s="496"/>
      <c r="J2209" s="496"/>
      <c r="K2209" s="496"/>
      <c r="L2209" s="496"/>
      <c r="M2209" s="496"/>
      <c r="N2209" s="496"/>
      <c r="O2209" s="496"/>
      <c r="P2209" s="496"/>
      <c r="Q2209" s="496"/>
    </row>
    <row r="2210" spans="6:17">
      <c r="F2210" s="496"/>
      <c r="G2210" s="496"/>
      <c r="H2210" s="496"/>
      <c r="I2210" s="496"/>
      <c r="J2210" s="496"/>
      <c r="K2210" s="496"/>
      <c r="L2210" s="496"/>
      <c r="M2210" s="496"/>
      <c r="N2210" s="496"/>
      <c r="O2210" s="496"/>
      <c r="P2210" s="496"/>
      <c r="Q2210" s="496"/>
    </row>
    <row r="2211" spans="6:17">
      <c r="F2211" s="496"/>
      <c r="G2211" s="496"/>
      <c r="H2211" s="496"/>
      <c r="I2211" s="496"/>
      <c r="J2211" s="496"/>
      <c r="K2211" s="496"/>
      <c r="L2211" s="496"/>
      <c r="M2211" s="496"/>
      <c r="N2211" s="496"/>
      <c r="O2211" s="496"/>
      <c r="P2211" s="496"/>
      <c r="Q2211" s="496"/>
    </row>
    <row r="2212" spans="6:17">
      <c r="F2212" s="496"/>
      <c r="G2212" s="496"/>
      <c r="H2212" s="496"/>
      <c r="I2212" s="496"/>
      <c r="J2212" s="496"/>
      <c r="K2212" s="496"/>
      <c r="L2212" s="496"/>
      <c r="M2212" s="496"/>
      <c r="N2212" s="496"/>
      <c r="O2212" s="496"/>
      <c r="P2212" s="496"/>
      <c r="Q2212" s="496"/>
    </row>
    <row r="2213" spans="6:17">
      <c r="F2213" s="496"/>
      <c r="G2213" s="496"/>
      <c r="H2213" s="496"/>
      <c r="I2213" s="496"/>
      <c r="J2213" s="496"/>
      <c r="K2213" s="496"/>
      <c r="L2213" s="496"/>
      <c r="M2213" s="496"/>
      <c r="N2213" s="496"/>
      <c r="O2213" s="496"/>
      <c r="P2213" s="496"/>
      <c r="Q2213" s="496"/>
    </row>
    <row r="2214" spans="6:17">
      <c r="F2214" s="496"/>
      <c r="G2214" s="496"/>
      <c r="H2214" s="496"/>
      <c r="I2214" s="496"/>
      <c r="J2214" s="496"/>
      <c r="K2214" s="496"/>
      <c r="L2214" s="496"/>
      <c r="M2214" s="496"/>
      <c r="N2214" s="496"/>
      <c r="O2214" s="496"/>
      <c r="P2214" s="496"/>
      <c r="Q2214" s="496"/>
    </row>
    <row r="2215" spans="6:17">
      <c r="F2215" s="496"/>
      <c r="G2215" s="496"/>
      <c r="H2215" s="496"/>
      <c r="I2215" s="496"/>
      <c r="J2215" s="496"/>
      <c r="K2215" s="496"/>
      <c r="L2215" s="496"/>
      <c r="M2215" s="496"/>
      <c r="N2215" s="496"/>
      <c r="O2215" s="496"/>
      <c r="P2215" s="496"/>
      <c r="Q2215" s="496"/>
    </row>
    <row r="2216" spans="6:17">
      <c r="F2216" s="496"/>
      <c r="G2216" s="496"/>
      <c r="H2216" s="496"/>
      <c r="I2216" s="496"/>
      <c r="J2216" s="496"/>
      <c r="K2216" s="496"/>
      <c r="L2216" s="496"/>
      <c r="M2216" s="496"/>
      <c r="N2216" s="496"/>
      <c r="O2216" s="496"/>
      <c r="P2216" s="496"/>
      <c r="Q2216" s="496"/>
    </row>
    <row r="2217" spans="6:17">
      <c r="F2217" s="496"/>
      <c r="G2217" s="496"/>
      <c r="H2217" s="496"/>
      <c r="I2217" s="496"/>
      <c r="J2217" s="496"/>
      <c r="K2217" s="496"/>
      <c r="L2217" s="496"/>
      <c r="M2217" s="496"/>
      <c r="N2217" s="496"/>
      <c r="O2217" s="496"/>
      <c r="P2217" s="496"/>
      <c r="Q2217" s="496"/>
    </row>
    <row r="2218" spans="6:17">
      <c r="F2218" s="496"/>
      <c r="G2218" s="496"/>
      <c r="H2218" s="496"/>
      <c r="I2218" s="496"/>
      <c r="J2218" s="496"/>
      <c r="K2218" s="496"/>
      <c r="L2218" s="496"/>
      <c r="M2218" s="496"/>
      <c r="N2218" s="496"/>
      <c r="O2218" s="496"/>
      <c r="P2218" s="496"/>
      <c r="Q2218" s="496"/>
    </row>
    <row r="2219" spans="6:17">
      <c r="F2219" s="496"/>
      <c r="G2219" s="496"/>
      <c r="H2219" s="496"/>
      <c r="I2219" s="496"/>
      <c r="J2219" s="496"/>
      <c r="K2219" s="496"/>
      <c r="L2219" s="496"/>
      <c r="M2219" s="496"/>
      <c r="N2219" s="496"/>
      <c r="O2219" s="496"/>
      <c r="P2219" s="496"/>
      <c r="Q2219" s="496"/>
    </row>
    <row r="2220" spans="6:17">
      <c r="F2220" s="496"/>
      <c r="G2220" s="496"/>
      <c r="H2220" s="496"/>
      <c r="I2220" s="496"/>
      <c r="J2220" s="496"/>
      <c r="K2220" s="496"/>
      <c r="L2220" s="496"/>
      <c r="M2220" s="496"/>
      <c r="N2220" s="496"/>
      <c r="O2220" s="496"/>
      <c r="P2220" s="496"/>
      <c r="Q2220" s="496"/>
    </row>
    <row r="2221" spans="6:17">
      <c r="F2221" s="496"/>
      <c r="G2221" s="496"/>
      <c r="H2221" s="496"/>
      <c r="I2221" s="496"/>
      <c r="J2221" s="496"/>
      <c r="K2221" s="496"/>
      <c r="L2221" s="496"/>
      <c r="M2221" s="496"/>
      <c r="N2221" s="496"/>
      <c r="O2221" s="496"/>
      <c r="P2221" s="496"/>
      <c r="Q2221" s="496"/>
    </row>
    <row r="2222" spans="6:17">
      <c r="F2222" s="496"/>
      <c r="G2222" s="496"/>
      <c r="H2222" s="496"/>
      <c r="I2222" s="496"/>
      <c r="J2222" s="496"/>
      <c r="K2222" s="496"/>
      <c r="L2222" s="496"/>
      <c r="M2222" s="496"/>
      <c r="N2222" s="496"/>
      <c r="O2222" s="496"/>
      <c r="P2222" s="496"/>
      <c r="Q2222" s="496"/>
    </row>
    <row r="2223" spans="6:17">
      <c r="F2223" s="496"/>
      <c r="G2223" s="496"/>
      <c r="H2223" s="496"/>
      <c r="I2223" s="496"/>
      <c r="J2223" s="496"/>
      <c r="K2223" s="496"/>
      <c r="L2223" s="496"/>
      <c r="M2223" s="496"/>
      <c r="N2223" s="496"/>
      <c r="O2223" s="496"/>
      <c r="P2223" s="496"/>
      <c r="Q2223" s="496"/>
    </row>
    <row r="2224" spans="6:17">
      <c r="F2224" s="496"/>
      <c r="G2224" s="496"/>
      <c r="H2224" s="496"/>
      <c r="I2224" s="496"/>
      <c r="J2224" s="496"/>
      <c r="K2224" s="496"/>
      <c r="L2224" s="496"/>
      <c r="M2224" s="496"/>
      <c r="N2224" s="496"/>
      <c r="O2224" s="496"/>
      <c r="P2224" s="496"/>
      <c r="Q2224" s="496"/>
    </row>
    <row r="2225" spans="6:17">
      <c r="F2225" s="496"/>
      <c r="G2225" s="496"/>
      <c r="H2225" s="496"/>
      <c r="I2225" s="496"/>
      <c r="J2225" s="496"/>
      <c r="K2225" s="496"/>
      <c r="L2225" s="496"/>
      <c r="M2225" s="496"/>
      <c r="N2225" s="496"/>
      <c r="O2225" s="496"/>
      <c r="P2225" s="496"/>
      <c r="Q2225" s="496"/>
    </row>
    <row r="2226" spans="6:17">
      <c r="F2226" s="496"/>
      <c r="G2226" s="496"/>
      <c r="H2226" s="496"/>
      <c r="I2226" s="496"/>
      <c r="J2226" s="496"/>
      <c r="K2226" s="496"/>
      <c r="L2226" s="496"/>
      <c r="M2226" s="496"/>
      <c r="N2226" s="496"/>
      <c r="O2226" s="496"/>
      <c r="P2226" s="496"/>
      <c r="Q2226" s="496"/>
    </row>
    <row r="2227" spans="6:17">
      <c r="F2227" s="496"/>
      <c r="G2227" s="496"/>
      <c r="H2227" s="496"/>
      <c r="I2227" s="496"/>
      <c r="J2227" s="496"/>
      <c r="K2227" s="496"/>
      <c r="L2227" s="496"/>
      <c r="M2227" s="496"/>
      <c r="N2227" s="496"/>
      <c r="O2227" s="496"/>
      <c r="P2227" s="496"/>
      <c r="Q2227" s="496"/>
    </row>
    <row r="2228" spans="6:17">
      <c r="F2228" s="496"/>
      <c r="G2228" s="496"/>
      <c r="H2228" s="496"/>
      <c r="I2228" s="496"/>
      <c r="J2228" s="496"/>
      <c r="K2228" s="496"/>
      <c r="L2228" s="496"/>
      <c r="M2228" s="496"/>
      <c r="N2228" s="496"/>
      <c r="O2228" s="496"/>
      <c r="P2228" s="496"/>
      <c r="Q2228" s="496"/>
    </row>
    <row r="2229" spans="6:17">
      <c r="F2229" s="496"/>
      <c r="G2229" s="496"/>
      <c r="H2229" s="496"/>
      <c r="I2229" s="496"/>
      <c r="J2229" s="496"/>
      <c r="K2229" s="496"/>
      <c r="L2229" s="496"/>
      <c r="M2229" s="496"/>
      <c r="N2229" s="496"/>
      <c r="O2229" s="496"/>
      <c r="P2229" s="496"/>
      <c r="Q2229" s="496"/>
    </row>
    <row r="2230" spans="6:17">
      <c r="F2230" s="496"/>
      <c r="G2230" s="496"/>
      <c r="H2230" s="496"/>
      <c r="I2230" s="496"/>
      <c r="J2230" s="496"/>
      <c r="K2230" s="496"/>
      <c r="L2230" s="496"/>
      <c r="M2230" s="496"/>
      <c r="N2230" s="496"/>
      <c r="O2230" s="496"/>
      <c r="P2230" s="496"/>
      <c r="Q2230" s="496"/>
    </row>
    <row r="2231" spans="6:17">
      <c r="F2231" s="496"/>
      <c r="G2231" s="496"/>
      <c r="H2231" s="496"/>
      <c r="I2231" s="496"/>
      <c r="J2231" s="496"/>
      <c r="K2231" s="496"/>
      <c r="L2231" s="496"/>
      <c r="M2231" s="496"/>
      <c r="N2231" s="496"/>
      <c r="O2231" s="496"/>
      <c r="P2231" s="496"/>
      <c r="Q2231" s="496"/>
    </row>
    <row r="2232" spans="6:17">
      <c r="F2232" s="496"/>
      <c r="G2232" s="496"/>
      <c r="H2232" s="496"/>
      <c r="I2232" s="496"/>
      <c r="J2232" s="496"/>
      <c r="K2232" s="496"/>
      <c r="L2232" s="496"/>
      <c r="M2232" s="496"/>
      <c r="N2232" s="496"/>
      <c r="O2232" s="496"/>
      <c r="P2232" s="496"/>
      <c r="Q2232" s="496"/>
    </row>
    <row r="2233" spans="6:17">
      <c r="F2233" s="496"/>
      <c r="G2233" s="496"/>
      <c r="H2233" s="496"/>
      <c r="I2233" s="496"/>
      <c r="J2233" s="496"/>
      <c r="K2233" s="496"/>
      <c r="L2233" s="496"/>
      <c r="M2233" s="496"/>
      <c r="N2233" s="496"/>
      <c r="O2233" s="496"/>
      <c r="P2233" s="496"/>
      <c r="Q2233" s="496"/>
    </row>
    <row r="2234" spans="6:17">
      <c r="F2234" s="496"/>
      <c r="G2234" s="496"/>
      <c r="H2234" s="496"/>
      <c r="I2234" s="496"/>
      <c r="J2234" s="496"/>
      <c r="K2234" s="496"/>
      <c r="L2234" s="496"/>
      <c r="M2234" s="496"/>
      <c r="N2234" s="496"/>
      <c r="O2234" s="496"/>
      <c r="P2234" s="496"/>
      <c r="Q2234" s="496"/>
    </row>
    <row r="2235" spans="6:17">
      <c r="F2235" s="496"/>
      <c r="G2235" s="496"/>
      <c r="H2235" s="496"/>
      <c r="I2235" s="496"/>
      <c r="J2235" s="496"/>
      <c r="K2235" s="496"/>
      <c r="L2235" s="496"/>
      <c r="M2235" s="496"/>
      <c r="N2235" s="496"/>
      <c r="O2235" s="496"/>
      <c r="P2235" s="496"/>
      <c r="Q2235" s="496"/>
    </row>
    <row r="2236" spans="6:17">
      <c r="F2236" s="496"/>
      <c r="G2236" s="496"/>
      <c r="H2236" s="496"/>
      <c r="I2236" s="496"/>
      <c r="J2236" s="496"/>
      <c r="K2236" s="496"/>
      <c r="L2236" s="496"/>
      <c r="M2236" s="496"/>
      <c r="N2236" s="496"/>
      <c r="O2236" s="496"/>
      <c r="P2236" s="496"/>
      <c r="Q2236" s="496"/>
    </row>
    <row r="2237" spans="6:17">
      <c r="F2237" s="496"/>
      <c r="G2237" s="496"/>
      <c r="H2237" s="496"/>
      <c r="I2237" s="496"/>
      <c r="J2237" s="496"/>
      <c r="K2237" s="496"/>
      <c r="L2237" s="496"/>
      <c r="M2237" s="496"/>
      <c r="N2237" s="496"/>
      <c r="O2237" s="496"/>
      <c r="P2237" s="496"/>
      <c r="Q2237" s="496"/>
    </row>
    <row r="2238" spans="6:17">
      <c r="F2238" s="496"/>
      <c r="G2238" s="496"/>
      <c r="H2238" s="496"/>
      <c r="I2238" s="496"/>
      <c r="J2238" s="496"/>
      <c r="K2238" s="496"/>
      <c r="L2238" s="496"/>
      <c r="M2238" s="496"/>
      <c r="N2238" s="496"/>
      <c r="O2238" s="496"/>
      <c r="P2238" s="496"/>
      <c r="Q2238" s="496"/>
    </row>
    <row r="2239" spans="6:17">
      <c r="F2239" s="496"/>
      <c r="G2239" s="496"/>
      <c r="H2239" s="496"/>
      <c r="I2239" s="496"/>
      <c r="J2239" s="496"/>
      <c r="K2239" s="496"/>
      <c r="L2239" s="496"/>
      <c r="M2239" s="496"/>
      <c r="N2239" s="496"/>
      <c r="O2239" s="496"/>
      <c r="P2239" s="496"/>
      <c r="Q2239" s="496"/>
    </row>
    <row r="2240" spans="6:17">
      <c r="F2240" s="496"/>
      <c r="G2240" s="496"/>
      <c r="H2240" s="496"/>
      <c r="I2240" s="496"/>
      <c r="J2240" s="496"/>
      <c r="K2240" s="496"/>
      <c r="L2240" s="496"/>
      <c r="M2240" s="496"/>
      <c r="N2240" s="496"/>
      <c r="O2240" s="496"/>
      <c r="P2240" s="496"/>
      <c r="Q2240" s="496"/>
    </row>
    <row r="2241" spans="6:17">
      <c r="F2241" s="496"/>
      <c r="G2241" s="496"/>
      <c r="H2241" s="496"/>
      <c r="I2241" s="496"/>
      <c r="J2241" s="496"/>
      <c r="K2241" s="496"/>
      <c r="L2241" s="496"/>
      <c r="M2241" s="496"/>
      <c r="N2241" s="496"/>
      <c r="O2241" s="496"/>
      <c r="P2241" s="496"/>
      <c r="Q2241" s="496"/>
    </row>
    <row r="2242" spans="6:17">
      <c r="F2242" s="496"/>
      <c r="G2242" s="496"/>
      <c r="H2242" s="496"/>
      <c r="I2242" s="496"/>
      <c r="J2242" s="496"/>
      <c r="K2242" s="496"/>
      <c r="L2242" s="496"/>
      <c r="M2242" s="496"/>
      <c r="N2242" s="496"/>
      <c r="O2242" s="496"/>
      <c r="P2242" s="496"/>
      <c r="Q2242" s="496"/>
    </row>
    <row r="2243" spans="6:17">
      <c r="F2243" s="496"/>
      <c r="G2243" s="496"/>
      <c r="H2243" s="496"/>
      <c r="I2243" s="496"/>
      <c r="J2243" s="496"/>
      <c r="K2243" s="496"/>
      <c r="L2243" s="496"/>
      <c r="M2243" s="496"/>
      <c r="N2243" s="496"/>
      <c r="O2243" s="496"/>
      <c r="P2243" s="496"/>
      <c r="Q2243" s="496"/>
    </row>
    <row r="2244" spans="6:17">
      <c r="F2244" s="496"/>
      <c r="G2244" s="496"/>
      <c r="H2244" s="496"/>
      <c r="I2244" s="496"/>
      <c r="J2244" s="496"/>
      <c r="K2244" s="496"/>
      <c r="L2244" s="496"/>
      <c r="M2244" s="496"/>
      <c r="N2244" s="496"/>
      <c r="O2244" s="496"/>
      <c r="P2244" s="496"/>
      <c r="Q2244" s="496"/>
    </row>
    <row r="2245" spans="6:17">
      <c r="F2245" s="496"/>
      <c r="G2245" s="496"/>
      <c r="H2245" s="496"/>
      <c r="I2245" s="496"/>
      <c r="J2245" s="496"/>
      <c r="K2245" s="496"/>
      <c r="L2245" s="496"/>
      <c r="M2245" s="496"/>
      <c r="N2245" s="496"/>
      <c r="O2245" s="496"/>
      <c r="P2245" s="496"/>
      <c r="Q2245" s="496"/>
    </row>
    <row r="2246" spans="6:17">
      <c r="F2246" s="496"/>
      <c r="G2246" s="496"/>
      <c r="H2246" s="496"/>
      <c r="I2246" s="496"/>
      <c r="J2246" s="496"/>
      <c r="K2246" s="496"/>
      <c r="L2246" s="496"/>
      <c r="M2246" s="496"/>
      <c r="N2246" s="496"/>
      <c r="O2246" s="496"/>
      <c r="P2246" s="496"/>
      <c r="Q2246" s="496"/>
    </row>
    <row r="2247" spans="6:17">
      <c r="F2247" s="496"/>
      <c r="G2247" s="496"/>
      <c r="H2247" s="496"/>
      <c r="I2247" s="496"/>
      <c r="J2247" s="496"/>
      <c r="K2247" s="496"/>
      <c r="L2247" s="496"/>
      <c r="M2247" s="496"/>
      <c r="N2247" s="496"/>
      <c r="O2247" s="496"/>
      <c r="P2247" s="496"/>
      <c r="Q2247" s="496"/>
    </row>
    <row r="2248" spans="6:17">
      <c r="F2248" s="496"/>
      <c r="G2248" s="496"/>
      <c r="H2248" s="496"/>
      <c r="I2248" s="496"/>
      <c r="J2248" s="496"/>
      <c r="K2248" s="496"/>
      <c r="L2248" s="496"/>
      <c r="M2248" s="496"/>
      <c r="N2248" s="496"/>
      <c r="O2248" s="496"/>
      <c r="P2248" s="496"/>
      <c r="Q2248" s="496"/>
    </row>
    <row r="2249" spans="6:17">
      <c r="F2249" s="496"/>
      <c r="G2249" s="496"/>
      <c r="H2249" s="496"/>
      <c r="I2249" s="496"/>
      <c r="J2249" s="496"/>
      <c r="K2249" s="496"/>
      <c r="L2249" s="496"/>
      <c r="M2249" s="496"/>
      <c r="N2249" s="496"/>
      <c r="O2249" s="496"/>
      <c r="P2249" s="496"/>
      <c r="Q2249" s="496"/>
    </row>
    <row r="2250" spans="6:17">
      <c r="F2250" s="496"/>
      <c r="G2250" s="496"/>
      <c r="H2250" s="496"/>
      <c r="I2250" s="496"/>
      <c r="J2250" s="496"/>
      <c r="K2250" s="496"/>
      <c r="L2250" s="496"/>
      <c r="M2250" s="496"/>
      <c r="N2250" s="496"/>
      <c r="O2250" s="496"/>
      <c r="P2250" s="496"/>
      <c r="Q2250" s="496"/>
    </row>
    <row r="2251" spans="6:17">
      <c r="F2251" s="496"/>
      <c r="G2251" s="496"/>
      <c r="H2251" s="496"/>
      <c r="I2251" s="496"/>
      <c r="J2251" s="496"/>
      <c r="K2251" s="496"/>
      <c r="L2251" s="496"/>
      <c r="M2251" s="496"/>
      <c r="N2251" s="496"/>
      <c r="O2251" s="496"/>
      <c r="P2251" s="496"/>
      <c r="Q2251" s="496"/>
    </row>
    <row r="2252" spans="6:17">
      <c r="F2252" s="496"/>
      <c r="G2252" s="496"/>
      <c r="H2252" s="496"/>
      <c r="I2252" s="496"/>
      <c r="J2252" s="496"/>
      <c r="K2252" s="496"/>
      <c r="L2252" s="496"/>
      <c r="M2252" s="496"/>
      <c r="N2252" s="496"/>
      <c r="O2252" s="496"/>
      <c r="P2252" s="496"/>
      <c r="Q2252" s="496"/>
    </row>
    <row r="2253" spans="6:17">
      <c r="F2253" s="496"/>
      <c r="G2253" s="496"/>
      <c r="H2253" s="496"/>
      <c r="I2253" s="496"/>
      <c r="J2253" s="496"/>
      <c r="K2253" s="496"/>
      <c r="L2253" s="496"/>
      <c r="M2253" s="496"/>
      <c r="N2253" s="496"/>
      <c r="O2253" s="496"/>
      <c r="P2253" s="496"/>
      <c r="Q2253" s="496"/>
    </row>
    <row r="2254" spans="6:17">
      <c r="F2254" s="496"/>
      <c r="G2254" s="496"/>
      <c r="H2254" s="496"/>
      <c r="I2254" s="496"/>
      <c r="J2254" s="496"/>
      <c r="K2254" s="496"/>
      <c r="L2254" s="496"/>
      <c r="M2254" s="496"/>
      <c r="N2254" s="496"/>
      <c r="O2254" s="496"/>
      <c r="P2254" s="496"/>
      <c r="Q2254" s="496"/>
    </row>
    <row r="2255" spans="6:17">
      <c r="F2255" s="496"/>
      <c r="G2255" s="496"/>
      <c r="H2255" s="496"/>
      <c r="I2255" s="496"/>
      <c r="J2255" s="496"/>
      <c r="K2255" s="496"/>
      <c r="L2255" s="496"/>
      <c r="M2255" s="496"/>
      <c r="N2255" s="496"/>
      <c r="O2255" s="496"/>
      <c r="P2255" s="496"/>
      <c r="Q2255" s="496"/>
    </row>
    <row r="2256" spans="6:17">
      <c r="F2256" s="496"/>
      <c r="G2256" s="496"/>
      <c r="H2256" s="496"/>
      <c r="I2256" s="496"/>
      <c r="J2256" s="496"/>
      <c r="K2256" s="496"/>
      <c r="L2256" s="496"/>
      <c r="M2256" s="496"/>
      <c r="N2256" s="496"/>
      <c r="O2256" s="496"/>
      <c r="P2256" s="496"/>
      <c r="Q2256" s="496"/>
    </row>
    <row r="2257" spans="6:17">
      <c r="F2257" s="496"/>
      <c r="G2257" s="496"/>
      <c r="H2257" s="496"/>
      <c r="I2257" s="496"/>
      <c r="J2257" s="496"/>
      <c r="K2257" s="496"/>
      <c r="L2257" s="496"/>
      <c r="M2257" s="496"/>
      <c r="N2257" s="496"/>
      <c r="O2257" s="496"/>
      <c r="P2257" s="496"/>
      <c r="Q2257" s="496"/>
    </row>
    <row r="2258" spans="6:17">
      <c r="F2258" s="496"/>
      <c r="G2258" s="496"/>
      <c r="H2258" s="496"/>
      <c r="I2258" s="496"/>
      <c r="J2258" s="496"/>
      <c r="K2258" s="496"/>
      <c r="L2258" s="496"/>
      <c r="M2258" s="496"/>
      <c r="N2258" s="496"/>
      <c r="O2258" s="496"/>
      <c r="P2258" s="496"/>
      <c r="Q2258" s="496"/>
    </row>
    <row r="2259" spans="6:17">
      <c r="F2259" s="496"/>
      <c r="G2259" s="496"/>
      <c r="H2259" s="496"/>
      <c r="I2259" s="496"/>
      <c r="J2259" s="496"/>
      <c r="K2259" s="496"/>
      <c r="L2259" s="496"/>
      <c r="M2259" s="496"/>
      <c r="N2259" s="496"/>
      <c r="O2259" s="496"/>
      <c r="P2259" s="496"/>
      <c r="Q2259" s="496"/>
    </row>
    <row r="2260" spans="6:17">
      <c r="F2260" s="496"/>
      <c r="G2260" s="496"/>
      <c r="H2260" s="496"/>
      <c r="I2260" s="496"/>
      <c r="J2260" s="496"/>
      <c r="K2260" s="496"/>
      <c r="L2260" s="496"/>
      <c r="M2260" s="496"/>
      <c r="N2260" s="496"/>
      <c r="O2260" s="496"/>
      <c r="P2260" s="496"/>
      <c r="Q2260" s="496"/>
    </row>
    <row r="2261" spans="6:17">
      <c r="F2261" s="496"/>
      <c r="G2261" s="496"/>
      <c r="H2261" s="496"/>
      <c r="I2261" s="496"/>
      <c r="J2261" s="496"/>
      <c r="K2261" s="496"/>
      <c r="L2261" s="496"/>
      <c r="M2261" s="496"/>
      <c r="N2261" s="496"/>
      <c r="O2261" s="496"/>
      <c r="P2261" s="496"/>
      <c r="Q2261" s="496"/>
    </row>
    <row r="2262" spans="6:17">
      <c r="F2262" s="496"/>
      <c r="G2262" s="496"/>
      <c r="H2262" s="496"/>
      <c r="I2262" s="496"/>
      <c r="J2262" s="496"/>
      <c r="K2262" s="496"/>
      <c r="L2262" s="496"/>
      <c r="M2262" s="496"/>
      <c r="N2262" s="496"/>
      <c r="O2262" s="496"/>
      <c r="P2262" s="496"/>
      <c r="Q2262" s="496"/>
    </row>
    <row r="2263" spans="6:17">
      <c r="F2263" s="496"/>
      <c r="G2263" s="496"/>
      <c r="H2263" s="496"/>
      <c r="I2263" s="496"/>
      <c r="J2263" s="496"/>
      <c r="K2263" s="496"/>
      <c r="L2263" s="496"/>
      <c r="M2263" s="496"/>
      <c r="N2263" s="496"/>
      <c r="O2263" s="496"/>
      <c r="P2263" s="496"/>
      <c r="Q2263" s="496"/>
    </row>
    <row r="2264" spans="6:17">
      <c r="F2264" s="496"/>
      <c r="G2264" s="496"/>
      <c r="H2264" s="496"/>
      <c r="I2264" s="496"/>
      <c r="J2264" s="496"/>
      <c r="K2264" s="496"/>
      <c r="L2264" s="496"/>
      <c r="M2264" s="496"/>
      <c r="N2264" s="496"/>
      <c r="O2264" s="496"/>
      <c r="P2264" s="496"/>
      <c r="Q2264" s="496"/>
    </row>
    <row r="2265" spans="6:17">
      <c r="F2265" s="496"/>
      <c r="G2265" s="496"/>
      <c r="H2265" s="496"/>
      <c r="I2265" s="496"/>
      <c r="J2265" s="496"/>
      <c r="K2265" s="496"/>
      <c r="L2265" s="496"/>
      <c r="M2265" s="496"/>
      <c r="N2265" s="496"/>
      <c r="O2265" s="496"/>
      <c r="P2265" s="496"/>
      <c r="Q2265" s="496"/>
    </row>
    <row r="2266" spans="6:17">
      <c r="F2266" s="496"/>
      <c r="G2266" s="496"/>
      <c r="H2266" s="496"/>
      <c r="I2266" s="496"/>
      <c r="J2266" s="496"/>
      <c r="K2266" s="496"/>
      <c r="L2266" s="496"/>
      <c r="M2266" s="496"/>
      <c r="N2266" s="496"/>
      <c r="O2266" s="496"/>
      <c r="P2266" s="496"/>
      <c r="Q2266" s="496"/>
    </row>
    <row r="2267" spans="6:17">
      <c r="F2267" s="496"/>
      <c r="G2267" s="496"/>
      <c r="H2267" s="496"/>
      <c r="I2267" s="496"/>
      <c r="J2267" s="496"/>
      <c r="K2267" s="496"/>
      <c r="L2267" s="496"/>
      <c r="M2267" s="496"/>
      <c r="N2267" s="496"/>
      <c r="O2267" s="496"/>
      <c r="P2267" s="496"/>
      <c r="Q2267" s="496"/>
    </row>
    <row r="2268" spans="6:17">
      <c r="F2268" s="496"/>
      <c r="G2268" s="496"/>
      <c r="H2268" s="496"/>
      <c r="I2268" s="496"/>
      <c r="J2268" s="496"/>
      <c r="K2268" s="496"/>
      <c r="L2268" s="496"/>
      <c r="M2268" s="496"/>
      <c r="N2268" s="496"/>
      <c r="O2268" s="496"/>
      <c r="P2268" s="496"/>
      <c r="Q2268" s="496"/>
    </row>
    <row r="2269" spans="6:17">
      <c r="F2269" s="496"/>
      <c r="G2269" s="496"/>
      <c r="H2269" s="496"/>
      <c r="I2269" s="496"/>
      <c r="J2269" s="496"/>
      <c r="K2269" s="496"/>
      <c r="L2269" s="496"/>
      <c r="M2269" s="496"/>
      <c r="N2269" s="496"/>
      <c r="O2269" s="496"/>
      <c r="P2269" s="496"/>
      <c r="Q2269" s="496"/>
    </row>
    <row r="2270" spans="6:17">
      <c r="F2270" s="496"/>
      <c r="G2270" s="496"/>
      <c r="H2270" s="496"/>
      <c r="I2270" s="496"/>
      <c r="J2270" s="496"/>
      <c r="K2270" s="496"/>
      <c r="L2270" s="496"/>
      <c r="M2270" s="496"/>
      <c r="N2270" s="496"/>
      <c r="O2270" s="496"/>
      <c r="P2270" s="496"/>
      <c r="Q2270" s="496"/>
    </row>
    <row r="2271" spans="6:17">
      <c r="F2271" s="496"/>
      <c r="G2271" s="496"/>
      <c r="H2271" s="496"/>
      <c r="I2271" s="496"/>
      <c r="J2271" s="496"/>
      <c r="K2271" s="496"/>
      <c r="L2271" s="496"/>
      <c r="M2271" s="496"/>
      <c r="N2271" s="496"/>
      <c r="O2271" s="496"/>
      <c r="P2271" s="496"/>
      <c r="Q2271" s="496"/>
    </row>
    <row r="2272" spans="6:17">
      <c r="F2272" s="496"/>
      <c r="G2272" s="496"/>
      <c r="H2272" s="496"/>
      <c r="I2272" s="496"/>
      <c r="J2272" s="496"/>
      <c r="K2272" s="496"/>
      <c r="L2272" s="496"/>
      <c r="M2272" s="496"/>
      <c r="N2272" s="496"/>
      <c r="O2272" s="496"/>
      <c r="P2272" s="496"/>
      <c r="Q2272" s="496"/>
    </row>
    <row r="2273" spans="6:17">
      <c r="F2273" s="496"/>
      <c r="G2273" s="496"/>
      <c r="H2273" s="496"/>
      <c r="I2273" s="496"/>
      <c r="J2273" s="496"/>
      <c r="K2273" s="496"/>
      <c r="L2273" s="496"/>
      <c r="M2273" s="496"/>
      <c r="N2273" s="496"/>
      <c r="O2273" s="496"/>
      <c r="P2273" s="496"/>
      <c r="Q2273" s="496"/>
    </row>
    <row r="2274" spans="6:17">
      <c r="F2274" s="496"/>
      <c r="G2274" s="496"/>
      <c r="H2274" s="496"/>
      <c r="I2274" s="496"/>
      <c r="J2274" s="496"/>
      <c r="K2274" s="496"/>
      <c r="L2274" s="496"/>
      <c r="M2274" s="496"/>
      <c r="N2274" s="496"/>
      <c r="O2274" s="496"/>
      <c r="P2274" s="496"/>
      <c r="Q2274" s="496"/>
    </row>
    <row r="2275" spans="6:17">
      <c r="F2275" s="496"/>
      <c r="G2275" s="496"/>
      <c r="H2275" s="496"/>
      <c r="I2275" s="496"/>
      <c r="J2275" s="496"/>
      <c r="K2275" s="496"/>
      <c r="L2275" s="496"/>
      <c r="M2275" s="496"/>
      <c r="N2275" s="496"/>
      <c r="O2275" s="496"/>
      <c r="P2275" s="496"/>
      <c r="Q2275" s="496"/>
    </row>
    <row r="2276" spans="6:17">
      <c r="F2276" s="496"/>
      <c r="G2276" s="496"/>
      <c r="H2276" s="496"/>
      <c r="I2276" s="496"/>
      <c r="J2276" s="496"/>
      <c r="K2276" s="496"/>
      <c r="L2276" s="496"/>
      <c r="M2276" s="496"/>
      <c r="N2276" s="496"/>
      <c r="O2276" s="496"/>
      <c r="P2276" s="496"/>
      <c r="Q2276" s="496"/>
    </row>
    <row r="2277" spans="6:17">
      <c r="F2277" s="496"/>
      <c r="G2277" s="496"/>
      <c r="H2277" s="496"/>
      <c r="I2277" s="496"/>
      <c r="J2277" s="496"/>
      <c r="K2277" s="496"/>
      <c r="L2277" s="496"/>
      <c r="M2277" s="496"/>
      <c r="N2277" s="496"/>
      <c r="O2277" s="496"/>
      <c r="P2277" s="496"/>
      <c r="Q2277" s="496"/>
    </row>
    <row r="2278" spans="6:17">
      <c r="F2278" s="496"/>
      <c r="G2278" s="496"/>
      <c r="H2278" s="496"/>
      <c r="I2278" s="496"/>
      <c r="J2278" s="496"/>
      <c r="K2278" s="496"/>
      <c r="L2278" s="496"/>
      <c r="M2278" s="496"/>
      <c r="N2278" s="496"/>
      <c r="O2278" s="496"/>
      <c r="P2278" s="496"/>
      <c r="Q2278" s="496"/>
    </row>
    <row r="2279" spans="6:17">
      <c r="F2279" s="496"/>
      <c r="G2279" s="496"/>
      <c r="H2279" s="496"/>
      <c r="I2279" s="496"/>
      <c r="J2279" s="496"/>
      <c r="K2279" s="496"/>
      <c r="L2279" s="496"/>
      <c r="M2279" s="496"/>
      <c r="N2279" s="496"/>
      <c r="O2279" s="496"/>
      <c r="P2279" s="496"/>
      <c r="Q2279" s="496"/>
    </row>
    <row r="2280" spans="6:17">
      <c r="F2280" s="496"/>
      <c r="G2280" s="496"/>
      <c r="H2280" s="496"/>
      <c r="I2280" s="496"/>
      <c r="J2280" s="496"/>
      <c r="K2280" s="496"/>
      <c r="L2280" s="496"/>
      <c r="M2280" s="496"/>
      <c r="N2280" s="496"/>
      <c r="O2280" s="496"/>
      <c r="P2280" s="496"/>
      <c r="Q2280" s="496"/>
    </row>
    <row r="2281" spans="6:17">
      <c r="F2281" s="496"/>
      <c r="G2281" s="496"/>
      <c r="H2281" s="496"/>
      <c r="I2281" s="496"/>
      <c r="J2281" s="496"/>
      <c r="K2281" s="496"/>
      <c r="L2281" s="496"/>
      <c r="M2281" s="496"/>
      <c r="N2281" s="496"/>
      <c r="O2281" s="496"/>
      <c r="P2281" s="496"/>
      <c r="Q2281" s="496"/>
    </row>
    <row r="2282" spans="6:17">
      <c r="F2282" s="496"/>
      <c r="G2282" s="496"/>
      <c r="H2282" s="496"/>
      <c r="I2282" s="496"/>
      <c r="J2282" s="496"/>
      <c r="K2282" s="496"/>
      <c r="L2282" s="496"/>
      <c r="M2282" s="496"/>
      <c r="N2282" s="496"/>
      <c r="O2282" s="496"/>
      <c r="P2282" s="496"/>
      <c r="Q2282" s="496"/>
    </row>
    <row r="2283" spans="6:17">
      <c r="F2283" s="496"/>
      <c r="G2283" s="496"/>
      <c r="H2283" s="496"/>
      <c r="I2283" s="496"/>
      <c r="J2283" s="496"/>
      <c r="K2283" s="496"/>
      <c r="L2283" s="496"/>
      <c r="M2283" s="496"/>
      <c r="N2283" s="496"/>
      <c r="O2283" s="496"/>
      <c r="P2283" s="496"/>
      <c r="Q2283" s="496"/>
    </row>
    <row r="2284" spans="6:17">
      <c r="F2284" s="496"/>
      <c r="G2284" s="496"/>
      <c r="H2284" s="496"/>
      <c r="I2284" s="496"/>
      <c r="J2284" s="496"/>
      <c r="K2284" s="496"/>
      <c r="L2284" s="496"/>
      <c r="M2284" s="496"/>
      <c r="N2284" s="496"/>
      <c r="O2284" s="496"/>
      <c r="P2284" s="496"/>
      <c r="Q2284" s="496"/>
    </row>
    <row r="2285" spans="6:17">
      <c r="F2285" s="496"/>
      <c r="G2285" s="496"/>
      <c r="H2285" s="496"/>
      <c r="I2285" s="496"/>
      <c r="J2285" s="496"/>
      <c r="K2285" s="496"/>
      <c r="L2285" s="496"/>
      <c r="M2285" s="496"/>
      <c r="N2285" s="496"/>
      <c r="O2285" s="496"/>
      <c r="P2285" s="496"/>
      <c r="Q2285" s="496"/>
    </row>
    <row r="2286" spans="6:17">
      <c r="F2286" s="496"/>
      <c r="G2286" s="496"/>
      <c r="H2286" s="496"/>
      <c r="I2286" s="496"/>
      <c r="J2286" s="496"/>
      <c r="K2286" s="496"/>
      <c r="L2286" s="496"/>
      <c r="M2286" s="496"/>
      <c r="N2286" s="496"/>
      <c r="O2286" s="496"/>
      <c r="P2286" s="496"/>
      <c r="Q2286" s="496"/>
    </row>
    <row r="2287" spans="6:17">
      <c r="F2287" s="496"/>
      <c r="G2287" s="496"/>
      <c r="H2287" s="496"/>
      <c r="I2287" s="496"/>
      <c r="J2287" s="496"/>
      <c r="K2287" s="496"/>
      <c r="L2287" s="496"/>
      <c r="M2287" s="496"/>
      <c r="N2287" s="496"/>
      <c r="O2287" s="496"/>
      <c r="P2287" s="496"/>
      <c r="Q2287" s="496"/>
    </row>
    <row r="2288" spans="6:17">
      <c r="F2288" s="496"/>
      <c r="G2288" s="496"/>
      <c r="H2288" s="496"/>
      <c r="I2288" s="496"/>
      <c r="J2288" s="496"/>
      <c r="K2288" s="496"/>
      <c r="L2288" s="496"/>
      <c r="M2288" s="496"/>
      <c r="N2288" s="496"/>
      <c r="O2288" s="496"/>
      <c r="P2288" s="496"/>
      <c r="Q2288" s="496"/>
    </row>
    <row r="2289" spans="6:17">
      <c r="F2289" s="496"/>
      <c r="G2289" s="496"/>
      <c r="H2289" s="496"/>
      <c r="I2289" s="496"/>
      <c r="J2289" s="496"/>
      <c r="K2289" s="496"/>
      <c r="L2289" s="496"/>
      <c r="M2289" s="496"/>
      <c r="N2289" s="496"/>
      <c r="O2289" s="496"/>
      <c r="P2289" s="496"/>
      <c r="Q2289" s="496"/>
    </row>
    <row r="2290" spans="6:17">
      <c r="F2290" s="496"/>
      <c r="G2290" s="496"/>
      <c r="H2290" s="496"/>
      <c r="I2290" s="496"/>
      <c r="J2290" s="496"/>
      <c r="K2290" s="496"/>
      <c r="L2290" s="496"/>
      <c r="M2290" s="496"/>
      <c r="N2290" s="496"/>
      <c r="O2290" s="496"/>
      <c r="P2290" s="496"/>
      <c r="Q2290" s="496"/>
    </row>
    <row r="2291" spans="6:17">
      <c r="F2291" s="496"/>
      <c r="G2291" s="496"/>
      <c r="H2291" s="496"/>
      <c r="I2291" s="496"/>
      <c r="J2291" s="496"/>
      <c r="K2291" s="496"/>
      <c r="L2291" s="496"/>
      <c r="M2291" s="496"/>
      <c r="N2291" s="496"/>
      <c r="O2291" s="496"/>
      <c r="P2291" s="496"/>
      <c r="Q2291" s="496"/>
    </row>
    <row r="2292" spans="6:17">
      <c r="F2292" s="496"/>
      <c r="G2292" s="496"/>
      <c r="H2292" s="496"/>
      <c r="I2292" s="496"/>
      <c r="J2292" s="496"/>
      <c r="K2292" s="496"/>
      <c r="L2292" s="496"/>
      <c r="M2292" s="496"/>
      <c r="N2292" s="496"/>
      <c r="O2292" s="496"/>
      <c r="P2292" s="496"/>
      <c r="Q2292" s="496"/>
    </row>
    <row r="2293" spans="6:17">
      <c r="F2293" s="496"/>
      <c r="G2293" s="496"/>
      <c r="H2293" s="496"/>
      <c r="I2293" s="496"/>
      <c r="J2293" s="496"/>
      <c r="K2293" s="496"/>
      <c r="L2293" s="496"/>
      <c r="M2293" s="496"/>
      <c r="N2293" s="496"/>
      <c r="O2293" s="496"/>
      <c r="P2293" s="496"/>
      <c r="Q2293" s="496"/>
    </row>
    <row r="2294" spans="6:17">
      <c r="F2294" s="496"/>
      <c r="G2294" s="496"/>
      <c r="H2294" s="496"/>
      <c r="I2294" s="496"/>
      <c r="J2294" s="496"/>
      <c r="K2294" s="496"/>
      <c r="L2294" s="496"/>
      <c r="M2294" s="496"/>
      <c r="N2294" s="496"/>
      <c r="O2294" s="496"/>
      <c r="P2294" s="496"/>
      <c r="Q2294" s="496"/>
    </row>
    <row r="2295" spans="6:17">
      <c r="F2295" s="496"/>
      <c r="G2295" s="496"/>
      <c r="H2295" s="496"/>
      <c r="I2295" s="496"/>
      <c r="J2295" s="496"/>
      <c r="K2295" s="496"/>
      <c r="L2295" s="496"/>
      <c r="M2295" s="496"/>
      <c r="N2295" s="496"/>
      <c r="O2295" s="496"/>
      <c r="P2295" s="496"/>
      <c r="Q2295" s="496"/>
    </row>
    <row r="2296" spans="6:17">
      <c r="F2296" s="496"/>
      <c r="G2296" s="496"/>
      <c r="H2296" s="496"/>
      <c r="I2296" s="496"/>
      <c r="J2296" s="496"/>
      <c r="K2296" s="496"/>
      <c r="L2296" s="496"/>
      <c r="M2296" s="496"/>
      <c r="N2296" s="496"/>
      <c r="O2296" s="496"/>
      <c r="P2296" s="496"/>
      <c r="Q2296" s="496"/>
    </row>
    <row r="2297" spans="6:17">
      <c r="F2297" s="496"/>
      <c r="G2297" s="496"/>
      <c r="H2297" s="496"/>
      <c r="I2297" s="496"/>
      <c r="J2297" s="496"/>
      <c r="K2297" s="496"/>
      <c r="L2297" s="496"/>
      <c r="M2297" s="496"/>
      <c r="N2297" s="496"/>
      <c r="O2297" s="496"/>
      <c r="P2297" s="496"/>
      <c r="Q2297" s="496"/>
    </row>
    <row r="2298" spans="6:17">
      <c r="F2298" s="496"/>
      <c r="G2298" s="496"/>
      <c r="H2298" s="496"/>
      <c r="I2298" s="496"/>
      <c r="J2298" s="496"/>
      <c r="K2298" s="496"/>
      <c r="L2298" s="496"/>
      <c r="M2298" s="496"/>
      <c r="N2298" s="496"/>
      <c r="O2298" s="496"/>
      <c r="P2298" s="496"/>
      <c r="Q2298" s="496"/>
    </row>
    <row r="2299" spans="6:17">
      <c r="F2299" s="496"/>
      <c r="G2299" s="496"/>
      <c r="H2299" s="496"/>
      <c r="I2299" s="496"/>
      <c r="J2299" s="496"/>
      <c r="K2299" s="496"/>
      <c r="L2299" s="496"/>
      <c r="M2299" s="496"/>
      <c r="N2299" s="496"/>
      <c r="O2299" s="496"/>
      <c r="P2299" s="496"/>
      <c r="Q2299" s="496"/>
    </row>
    <row r="2300" spans="6:17">
      <c r="F2300" s="496"/>
      <c r="G2300" s="496"/>
      <c r="H2300" s="496"/>
      <c r="I2300" s="496"/>
      <c r="J2300" s="496"/>
      <c r="K2300" s="496"/>
      <c r="L2300" s="496"/>
      <c r="M2300" s="496"/>
      <c r="N2300" s="496"/>
      <c r="O2300" s="496"/>
      <c r="P2300" s="496"/>
      <c r="Q2300" s="496"/>
    </row>
    <row r="2301" spans="6:17">
      <c r="F2301" s="496"/>
      <c r="G2301" s="496"/>
      <c r="H2301" s="496"/>
      <c r="I2301" s="496"/>
      <c r="J2301" s="496"/>
      <c r="K2301" s="496"/>
      <c r="L2301" s="496"/>
      <c r="M2301" s="496"/>
      <c r="N2301" s="496"/>
      <c r="O2301" s="496"/>
      <c r="P2301" s="496"/>
      <c r="Q2301" s="496"/>
    </row>
    <row r="2302" spans="6:17">
      <c r="F2302" s="496"/>
      <c r="G2302" s="496"/>
      <c r="H2302" s="496"/>
      <c r="I2302" s="496"/>
      <c r="J2302" s="496"/>
      <c r="K2302" s="496"/>
      <c r="L2302" s="496"/>
      <c r="M2302" s="496"/>
      <c r="N2302" s="496"/>
      <c r="O2302" s="496"/>
      <c r="P2302" s="496"/>
      <c r="Q2302" s="496"/>
    </row>
    <row r="2303" spans="6:17">
      <c r="F2303" s="496"/>
      <c r="G2303" s="496"/>
      <c r="H2303" s="496"/>
      <c r="I2303" s="496"/>
      <c r="J2303" s="496"/>
      <c r="K2303" s="496"/>
      <c r="L2303" s="496"/>
      <c r="M2303" s="496"/>
      <c r="N2303" s="496"/>
      <c r="O2303" s="496"/>
      <c r="P2303" s="496"/>
      <c r="Q2303" s="496"/>
    </row>
    <row r="2304" spans="6:17">
      <c r="F2304" s="496"/>
      <c r="G2304" s="496"/>
      <c r="H2304" s="496"/>
      <c r="I2304" s="496"/>
      <c r="J2304" s="496"/>
      <c r="K2304" s="496"/>
      <c r="L2304" s="496"/>
      <c r="M2304" s="496"/>
      <c r="N2304" s="496"/>
      <c r="O2304" s="496"/>
      <c r="P2304" s="496"/>
      <c r="Q2304" s="496"/>
    </row>
    <row r="2305" spans="6:17">
      <c r="F2305" s="496"/>
      <c r="G2305" s="496"/>
      <c r="H2305" s="496"/>
      <c r="I2305" s="496"/>
      <c r="J2305" s="496"/>
      <c r="K2305" s="496"/>
      <c r="L2305" s="496"/>
      <c r="M2305" s="496"/>
      <c r="N2305" s="496"/>
      <c r="O2305" s="496"/>
      <c r="P2305" s="496"/>
      <c r="Q2305" s="496"/>
    </row>
    <row r="2306" spans="6:17">
      <c r="F2306" s="496"/>
      <c r="G2306" s="496"/>
      <c r="H2306" s="496"/>
      <c r="I2306" s="496"/>
      <c r="J2306" s="496"/>
      <c r="K2306" s="496"/>
      <c r="L2306" s="496"/>
      <c r="M2306" s="496"/>
      <c r="N2306" s="496"/>
      <c r="O2306" s="496"/>
      <c r="P2306" s="496"/>
      <c r="Q2306" s="496"/>
    </row>
    <row r="2307" spans="6:17">
      <c r="F2307" s="496"/>
      <c r="G2307" s="496"/>
      <c r="H2307" s="496"/>
      <c r="I2307" s="496"/>
      <c r="J2307" s="496"/>
      <c r="K2307" s="496"/>
      <c r="L2307" s="496"/>
      <c r="M2307" s="496"/>
      <c r="N2307" s="496"/>
      <c r="O2307" s="496"/>
      <c r="P2307" s="496"/>
      <c r="Q2307" s="496"/>
    </row>
    <row r="2308" spans="6:17">
      <c r="F2308" s="496"/>
      <c r="G2308" s="496"/>
      <c r="H2308" s="496"/>
      <c r="I2308" s="496"/>
      <c r="J2308" s="496"/>
      <c r="K2308" s="496"/>
      <c r="L2308" s="496"/>
      <c r="M2308" s="496"/>
      <c r="N2308" s="496"/>
      <c r="O2308" s="496"/>
      <c r="P2308" s="496"/>
      <c r="Q2308" s="496"/>
    </row>
    <row r="2309" spans="6:17">
      <c r="F2309" s="496"/>
      <c r="G2309" s="496"/>
      <c r="H2309" s="496"/>
      <c r="I2309" s="496"/>
      <c r="J2309" s="496"/>
      <c r="K2309" s="496"/>
      <c r="L2309" s="496"/>
      <c r="M2309" s="496"/>
      <c r="N2309" s="496"/>
      <c r="O2309" s="496"/>
      <c r="P2309" s="496"/>
      <c r="Q2309" s="496"/>
    </row>
    <row r="2310" spans="6:17">
      <c r="F2310" s="496"/>
      <c r="G2310" s="496"/>
      <c r="H2310" s="496"/>
      <c r="I2310" s="496"/>
      <c r="J2310" s="496"/>
      <c r="K2310" s="496"/>
      <c r="L2310" s="496"/>
      <c r="M2310" s="496"/>
      <c r="N2310" s="496"/>
      <c r="O2310" s="496"/>
      <c r="P2310" s="496"/>
      <c r="Q2310" s="496"/>
    </row>
    <row r="2311" spans="6:17">
      <c r="F2311" s="496"/>
      <c r="G2311" s="496"/>
      <c r="H2311" s="496"/>
      <c r="I2311" s="496"/>
      <c r="J2311" s="496"/>
      <c r="K2311" s="496"/>
      <c r="L2311" s="496"/>
      <c r="M2311" s="496"/>
      <c r="N2311" s="496"/>
      <c r="O2311" s="496"/>
      <c r="P2311" s="496"/>
      <c r="Q2311" s="496"/>
    </row>
    <row r="2312" spans="6:17">
      <c r="F2312" s="496"/>
      <c r="G2312" s="496"/>
      <c r="H2312" s="496"/>
      <c r="I2312" s="496"/>
      <c r="J2312" s="496"/>
      <c r="K2312" s="496"/>
      <c r="L2312" s="496"/>
      <c r="M2312" s="496"/>
      <c r="N2312" s="496"/>
      <c r="O2312" s="496"/>
      <c r="P2312" s="496"/>
      <c r="Q2312" s="496"/>
    </row>
    <row r="2313" spans="6:17">
      <c r="F2313" s="496"/>
      <c r="G2313" s="496"/>
      <c r="H2313" s="496"/>
      <c r="I2313" s="496"/>
      <c r="J2313" s="496"/>
      <c r="K2313" s="496"/>
      <c r="L2313" s="496"/>
      <c r="M2313" s="496"/>
      <c r="N2313" s="496"/>
      <c r="O2313" s="496"/>
      <c r="P2313" s="496"/>
      <c r="Q2313" s="496"/>
    </row>
    <row r="2314" spans="6:17">
      <c r="F2314" s="496"/>
      <c r="G2314" s="496"/>
      <c r="H2314" s="496"/>
      <c r="I2314" s="496"/>
      <c r="J2314" s="496"/>
      <c r="K2314" s="496"/>
      <c r="L2314" s="496"/>
      <c r="M2314" s="496"/>
      <c r="N2314" s="496"/>
      <c r="O2314" s="496"/>
      <c r="P2314" s="496"/>
      <c r="Q2314" s="496"/>
    </row>
    <row r="2315" spans="6:17">
      <c r="F2315" s="496"/>
      <c r="G2315" s="496"/>
      <c r="H2315" s="496"/>
      <c r="I2315" s="496"/>
      <c r="J2315" s="496"/>
      <c r="K2315" s="496"/>
      <c r="L2315" s="496"/>
      <c r="M2315" s="496"/>
      <c r="N2315" s="496"/>
      <c r="O2315" s="496"/>
      <c r="P2315" s="496"/>
      <c r="Q2315" s="496"/>
    </row>
    <row r="2316" spans="6:17">
      <c r="F2316" s="496"/>
      <c r="G2316" s="496"/>
      <c r="H2316" s="496"/>
      <c r="I2316" s="496"/>
      <c r="J2316" s="496"/>
      <c r="K2316" s="496"/>
      <c r="L2316" s="496"/>
      <c r="M2316" s="496"/>
      <c r="N2316" s="496"/>
      <c r="O2316" s="496"/>
      <c r="P2316" s="496"/>
      <c r="Q2316" s="496"/>
    </row>
    <row r="2317" spans="6:17">
      <c r="F2317" s="496"/>
      <c r="G2317" s="496"/>
      <c r="H2317" s="496"/>
      <c r="I2317" s="496"/>
      <c r="J2317" s="496"/>
      <c r="K2317" s="496"/>
      <c r="L2317" s="496"/>
      <c r="M2317" s="496"/>
      <c r="N2317" s="496"/>
      <c r="O2317" s="496"/>
      <c r="P2317" s="496"/>
      <c r="Q2317" s="496"/>
    </row>
    <row r="2318" spans="6:17">
      <c r="F2318" s="496"/>
      <c r="G2318" s="496"/>
      <c r="H2318" s="496"/>
      <c r="I2318" s="496"/>
      <c r="J2318" s="496"/>
      <c r="K2318" s="496"/>
      <c r="L2318" s="496"/>
      <c r="M2318" s="496"/>
      <c r="N2318" s="496"/>
      <c r="O2318" s="496"/>
      <c r="P2318" s="496"/>
      <c r="Q2318" s="496"/>
    </row>
    <row r="2319" spans="6:17">
      <c r="F2319" s="496"/>
      <c r="G2319" s="496"/>
      <c r="H2319" s="496"/>
      <c r="I2319" s="496"/>
      <c r="J2319" s="496"/>
      <c r="K2319" s="496"/>
      <c r="L2319" s="496"/>
      <c r="M2319" s="496"/>
      <c r="N2319" s="496"/>
      <c r="O2319" s="496"/>
      <c r="P2319" s="496"/>
      <c r="Q2319" s="496"/>
    </row>
    <row r="2320" spans="6:17">
      <c r="F2320" s="496"/>
      <c r="G2320" s="496"/>
      <c r="H2320" s="496"/>
      <c r="I2320" s="496"/>
      <c r="J2320" s="496"/>
      <c r="K2320" s="496"/>
      <c r="L2320" s="496"/>
      <c r="M2320" s="496"/>
      <c r="N2320" s="496"/>
      <c r="O2320" s="496"/>
      <c r="P2320" s="496"/>
      <c r="Q2320" s="496"/>
    </row>
    <row r="2321" spans="6:17">
      <c r="F2321" s="496"/>
      <c r="G2321" s="496"/>
      <c r="H2321" s="496"/>
      <c r="I2321" s="496"/>
      <c r="J2321" s="496"/>
      <c r="K2321" s="496"/>
      <c r="L2321" s="496"/>
      <c r="M2321" s="496"/>
      <c r="N2321" s="496"/>
      <c r="O2321" s="496"/>
      <c r="P2321" s="496"/>
      <c r="Q2321" s="496"/>
    </row>
    <row r="2322" spans="6:17">
      <c r="F2322" s="496"/>
      <c r="G2322" s="496"/>
      <c r="H2322" s="496"/>
      <c r="I2322" s="496"/>
      <c r="J2322" s="496"/>
      <c r="K2322" s="496"/>
      <c r="L2322" s="496"/>
      <c r="M2322" s="496"/>
      <c r="N2322" s="496"/>
      <c r="O2322" s="496"/>
      <c r="P2322" s="496"/>
      <c r="Q2322" s="496"/>
    </row>
    <row r="2323" spans="6:17">
      <c r="F2323" s="496"/>
      <c r="G2323" s="496"/>
      <c r="H2323" s="496"/>
      <c r="I2323" s="496"/>
      <c r="J2323" s="496"/>
      <c r="K2323" s="496"/>
      <c r="L2323" s="496"/>
      <c r="M2323" s="496"/>
      <c r="N2323" s="496"/>
      <c r="O2323" s="496"/>
      <c r="P2323" s="496"/>
      <c r="Q2323" s="496"/>
    </row>
    <row r="2324" spans="6:17">
      <c r="F2324" s="496"/>
      <c r="G2324" s="496"/>
      <c r="H2324" s="496"/>
      <c r="I2324" s="496"/>
      <c r="J2324" s="496"/>
      <c r="K2324" s="496"/>
      <c r="L2324" s="496"/>
      <c r="M2324" s="496"/>
      <c r="N2324" s="496"/>
      <c r="O2324" s="496"/>
      <c r="P2324" s="496"/>
      <c r="Q2324" s="496"/>
    </row>
    <row r="2325" spans="6:17">
      <c r="F2325" s="496"/>
      <c r="G2325" s="496"/>
      <c r="H2325" s="496"/>
      <c r="I2325" s="496"/>
      <c r="J2325" s="496"/>
      <c r="K2325" s="496"/>
      <c r="L2325" s="496"/>
      <c r="M2325" s="496"/>
      <c r="N2325" s="496"/>
      <c r="O2325" s="496"/>
      <c r="P2325" s="496"/>
      <c r="Q2325" s="496"/>
    </row>
    <row r="2326" spans="6:17">
      <c r="F2326" s="496"/>
      <c r="G2326" s="496"/>
      <c r="H2326" s="496"/>
      <c r="I2326" s="496"/>
      <c r="J2326" s="496"/>
      <c r="K2326" s="496"/>
      <c r="L2326" s="496"/>
      <c r="M2326" s="496"/>
      <c r="N2326" s="496"/>
      <c r="O2326" s="496"/>
      <c r="P2326" s="496"/>
      <c r="Q2326" s="496"/>
    </row>
    <row r="2327" spans="6:17">
      <c r="F2327" s="496"/>
      <c r="G2327" s="496"/>
      <c r="H2327" s="496"/>
      <c r="I2327" s="496"/>
      <c r="J2327" s="496"/>
      <c r="K2327" s="496"/>
      <c r="L2327" s="496"/>
      <c r="M2327" s="496"/>
      <c r="N2327" s="496"/>
      <c r="O2327" s="496"/>
      <c r="P2327" s="496"/>
      <c r="Q2327" s="496"/>
    </row>
    <row r="2328" spans="6:17">
      <c r="F2328" s="496"/>
      <c r="G2328" s="496"/>
      <c r="H2328" s="496"/>
      <c r="I2328" s="496"/>
      <c r="J2328" s="496"/>
      <c r="K2328" s="496"/>
      <c r="L2328" s="496"/>
      <c r="M2328" s="496"/>
      <c r="N2328" s="496"/>
      <c r="O2328" s="496"/>
      <c r="P2328" s="496"/>
      <c r="Q2328" s="496"/>
    </row>
    <row r="2329" spans="6:17">
      <c r="F2329" s="496"/>
      <c r="G2329" s="496"/>
      <c r="H2329" s="496"/>
      <c r="I2329" s="496"/>
      <c r="J2329" s="496"/>
      <c r="K2329" s="496"/>
      <c r="L2329" s="496"/>
      <c r="M2329" s="496"/>
      <c r="N2329" s="496"/>
      <c r="O2329" s="496"/>
      <c r="P2329" s="496"/>
      <c r="Q2329" s="496"/>
    </row>
    <row r="2330" spans="6:17">
      <c r="F2330" s="496"/>
      <c r="G2330" s="496"/>
      <c r="H2330" s="496"/>
      <c r="I2330" s="496"/>
      <c r="J2330" s="496"/>
      <c r="K2330" s="496"/>
      <c r="L2330" s="496"/>
      <c r="M2330" s="496"/>
      <c r="N2330" s="496"/>
      <c r="O2330" s="496"/>
      <c r="P2330" s="496"/>
      <c r="Q2330" s="496"/>
    </row>
    <row r="2331" spans="6:17">
      <c r="F2331" s="496"/>
      <c r="G2331" s="496"/>
      <c r="H2331" s="496"/>
      <c r="I2331" s="496"/>
      <c r="J2331" s="496"/>
      <c r="K2331" s="496"/>
      <c r="L2331" s="496"/>
      <c r="M2331" s="496"/>
      <c r="N2331" s="496"/>
      <c r="O2331" s="496"/>
      <c r="P2331" s="496"/>
      <c r="Q2331" s="496"/>
    </row>
    <row r="2332" spans="6:17">
      <c r="F2332" s="496"/>
      <c r="G2332" s="496"/>
      <c r="H2332" s="496"/>
      <c r="I2332" s="496"/>
      <c r="J2332" s="496"/>
      <c r="K2332" s="496"/>
      <c r="L2332" s="496"/>
      <c r="M2332" s="496"/>
      <c r="N2332" s="496"/>
      <c r="O2332" s="496"/>
      <c r="P2332" s="496"/>
      <c r="Q2332" s="496"/>
    </row>
    <row r="2333" spans="6:17">
      <c r="F2333" s="496"/>
      <c r="G2333" s="496"/>
      <c r="H2333" s="496"/>
      <c r="I2333" s="496"/>
      <c r="J2333" s="496"/>
      <c r="K2333" s="496"/>
      <c r="L2333" s="496"/>
      <c r="M2333" s="496"/>
      <c r="N2333" s="496"/>
      <c r="O2333" s="496"/>
      <c r="P2333" s="496"/>
      <c r="Q2333" s="496"/>
    </row>
    <row r="2334" spans="6:17">
      <c r="F2334" s="496"/>
      <c r="G2334" s="496"/>
      <c r="H2334" s="496"/>
      <c r="I2334" s="496"/>
      <c r="J2334" s="496"/>
      <c r="K2334" s="496"/>
      <c r="L2334" s="496"/>
      <c r="M2334" s="496"/>
      <c r="N2334" s="496"/>
      <c r="O2334" s="496"/>
      <c r="P2334" s="496"/>
      <c r="Q2334" s="496"/>
    </row>
    <row r="2335" spans="6:17">
      <c r="F2335" s="496"/>
      <c r="G2335" s="496"/>
      <c r="H2335" s="496"/>
      <c r="I2335" s="496"/>
      <c r="J2335" s="496"/>
      <c r="K2335" s="496"/>
      <c r="L2335" s="496"/>
      <c r="M2335" s="496"/>
      <c r="N2335" s="496"/>
      <c r="O2335" s="496"/>
      <c r="P2335" s="496"/>
      <c r="Q2335" s="496"/>
    </row>
    <row r="2336" spans="6:17">
      <c r="F2336" s="496"/>
      <c r="G2336" s="496"/>
      <c r="H2336" s="496"/>
      <c r="I2336" s="496"/>
      <c r="J2336" s="496"/>
      <c r="K2336" s="496"/>
      <c r="L2336" s="496"/>
      <c r="M2336" s="496"/>
      <c r="N2336" s="496"/>
      <c r="O2336" s="496"/>
      <c r="P2336" s="496"/>
      <c r="Q2336" s="496"/>
    </row>
    <row r="2337" spans="6:17">
      <c r="F2337" s="496"/>
      <c r="G2337" s="496"/>
      <c r="H2337" s="496"/>
      <c r="I2337" s="496"/>
      <c r="J2337" s="496"/>
      <c r="K2337" s="496"/>
      <c r="L2337" s="496"/>
      <c r="M2337" s="496"/>
      <c r="N2337" s="496"/>
      <c r="O2337" s="496"/>
      <c r="P2337" s="496"/>
      <c r="Q2337" s="496"/>
    </row>
    <row r="2338" spans="6:17">
      <c r="F2338" s="496"/>
      <c r="G2338" s="496"/>
      <c r="H2338" s="496"/>
      <c r="I2338" s="496"/>
      <c r="J2338" s="496"/>
      <c r="K2338" s="496"/>
      <c r="L2338" s="496"/>
      <c r="M2338" s="496"/>
      <c r="N2338" s="496"/>
      <c r="O2338" s="496"/>
      <c r="P2338" s="496"/>
      <c r="Q2338" s="496"/>
    </row>
    <row r="2339" spans="6:17">
      <c r="F2339" s="496"/>
      <c r="G2339" s="496"/>
      <c r="H2339" s="496"/>
      <c r="I2339" s="496"/>
      <c r="J2339" s="496"/>
      <c r="K2339" s="496"/>
      <c r="L2339" s="496"/>
      <c r="M2339" s="496"/>
      <c r="N2339" s="496"/>
      <c r="O2339" s="496"/>
      <c r="P2339" s="496"/>
      <c r="Q2339" s="496"/>
    </row>
    <row r="2340" spans="6:17">
      <c r="F2340" s="496"/>
      <c r="G2340" s="496"/>
      <c r="H2340" s="496"/>
      <c r="I2340" s="496"/>
      <c r="J2340" s="496"/>
      <c r="K2340" s="496"/>
      <c r="L2340" s="496"/>
      <c r="M2340" s="496"/>
      <c r="N2340" s="496"/>
      <c r="O2340" s="496"/>
      <c r="P2340" s="496"/>
      <c r="Q2340" s="496"/>
    </row>
    <row r="2341" spans="6:17">
      <c r="F2341" s="496"/>
      <c r="G2341" s="496"/>
      <c r="H2341" s="496"/>
      <c r="I2341" s="496"/>
      <c r="J2341" s="496"/>
      <c r="K2341" s="496"/>
      <c r="L2341" s="496"/>
      <c r="M2341" s="496"/>
      <c r="N2341" s="496"/>
      <c r="O2341" s="496"/>
      <c r="P2341" s="496"/>
      <c r="Q2341" s="496"/>
    </row>
    <row r="2342" spans="6:17">
      <c r="F2342" s="496"/>
      <c r="G2342" s="496"/>
      <c r="H2342" s="496"/>
      <c r="I2342" s="496"/>
      <c r="J2342" s="496"/>
      <c r="K2342" s="496"/>
      <c r="L2342" s="496"/>
      <c r="M2342" s="496"/>
      <c r="N2342" s="496"/>
      <c r="O2342" s="496"/>
      <c r="P2342" s="496"/>
      <c r="Q2342" s="496"/>
    </row>
    <row r="2343" spans="6:17">
      <c r="F2343" s="496"/>
      <c r="G2343" s="496"/>
      <c r="H2343" s="496"/>
      <c r="I2343" s="496"/>
      <c r="J2343" s="496"/>
      <c r="K2343" s="496"/>
      <c r="L2343" s="496"/>
      <c r="M2343" s="496"/>
      <c r="N2343" s="496"/>
      <c r="O2343" s="496"/>
      <c r="P2343" s="496"/>
      <c r="Q2343" s="496"/>
    </row>
    <row r="2344" spans="6:17">
      <c r="F2344" s="496"/>
      <c r="G2344" s="496"/>
      <c r="H2344" s="496"/>
      <c r="I2344" s="496"/>
      <c r="J2344" s="496"/>
      <c r="K2344" s="496"/>
      <c r="L2344" s="496"/>
      <c r="M2344" s="496"/>
      <c r="N2344" s="496"/>
      <c r="O2344" s="496"/>
      <c r="P2344" s="496"/>
      <c r="Q2344" s="496"/>
    </row>
    <row r="2345" spans="6:17">
      <c r="F2345" s="496"/>
      <c r="G2345" s="496"/>
      <c r="H2345" s="496"/>
      <c r="I2345" s="496"/>
      <c r="J2345" s="496"/>
      <c r="K2345" s="496"/>
      <c r="L2345" s="496"/>
      <c r="M2345" s="496"/>
      <c r="N2345" s="496"/>
      <c r="O2345" s="496"/>
      <c r="P2345" s="496"/>
      <c r="Q2345" s="496"/>
    </row>
    <row r="2346" spans="6:17">
      <c r="F2346" s="496"/>
      <c r="G2346" s="496"/>
      <c r="H2346" s="496"/>
      <c r="I2346" s="496"/>
      <c r="J2346" s="496"/>
      <c r="K2346" s="496"/>
      <c r="L2346" s="496"/>
      <c r="M2346" s="496"/>
      <c r="N2346" s="496"/>
      <c r="O2346" s="496"/>
      <c r="P2346" s="496"/>
      <c r="Q2346" s="496"/>
    </row>
    <row r="2347" spans="6:17">
      <c r="F2347" s="496"/>
      <c r="G2347" s="496"/>
      <c r="H2347" s="496"/>
      <c r="I2347" s="496"/>
      <c r="J2347" s="496"/>
      <c r="K2347" s="496"/>
      <c r="L2347" s="496"/>
      <c r="M2347" s="496"/>
      <c r="N2347" s="496"/>
      <c r="O2347" s="496"/>
      <c r="P2347" s="496"/>
      <c r="Q2347" s="496"/>
    </row>
    <row r="2348" spans="6:17">
      <c r="F2348" s="496"/>
      <c r="G2348" s="496"/>
      <c r="H2348" s="496"/>
      <c r="I2348" s="496"/>
      <c r="J2348" s="496"/>
      <c r="K2348" s="496"/>
      <c r="L2348" s="496"/>
      <c r="M2348" s="496"/>
      <c r="N2348" s="496"/>
      <c r="O2348" s="496"/>
      <c r="P2348" s="496"/>
      <c r="Q2348" s="496"/>
    </row>
    <row r="2349" spans="6:17">
      <c r="F2349" s="496"/>
      <c r="G2349" s="496"/>
      <c r="H2349" s="496"/>
      <c r="I2349" s="496"/>
      <c r="J2349" s="496"/>
      <c r="K2349" s="496"/>
      <c r="L2349" s="496"/>
      <c r="M2349" s="496"/>
      <c r="N2349" s="496"/>
      <c r="O2349" s="496"/>
      <c r="P2349" s="496"/>
      <c r="Q2349" s="496"/>
    </row>
    <row r="2350" spans="6:17">
      <c r="F2350" s="496"/>
      <c r="G2350" s="496"/>
      <c r="H2350" s="496"/>
      <c r="I2350" s="496"/>
      <c r="J2350" s="496"/>
      <c r="K2350" s="496"/>
      <c r="L2350" s="496"/>
      <c r="M2350" s="496"/>
      <c r="N2350" s="496"/>
      <c r="O2350" s="496"/>
      <c r="P2350" s="496"/>
      <c r="Q2350" s="496"/>
    </row>
    <row r="2351" spans="6:17">
      <c r="F2351" s="496"/>
      <c r="G2351" s="496"/>
      <c r="H2351" s="496"/>
      <c r="I2351" s="496"/>
      <c r="J2351" s="496"/>
      <c r="K2351" s="496"/>
      <c r="L2351" s="496"/>
      <c r="M2351" s="496"/>
      <c r="N2351" s="496"/>
      <c r="O2351" s="496"/>
      <c r="P2351" s="496"/>
      <c r="Q2351" s="496"/>
    </row>
    <row r="2352" spans="6:17">
      <c r="F2352" s="496"/>
      <c r="G2352" s="496"/>
      <c r="H2352" s="496"/>
      <c r="I2352" s="496"/>
      <c r="J2352" s="496"/>
      <c r="K2352" s="496"/>
      <c r="L2352" s="496"/>
      <c r="M2352" s="496"/>
      <c r="N2352" s="496"/>
      <c r="O2352" s="496"/>
      <c r="P2352" s="496"/>
      <c r="Q2352" s="496"/>
    </row>
    <row r="2353" spans="6:17">
      <c r="F2353" s="496"/>
      <c r="G2353" s="496"/>
      <c r="H2353" s="496"/>
      <c r="I2353" s="496"/>
      <c r="J2353" s="496"/>
      <c r="K2353" s="496"/>
      <c r="L2353" s="496"/>
      <c r="M2353" s="496"/>
      <c r="N2353" s="496"/>
      <c r="O2353" s="496"/>
      <c r="P2353" s="496"/>
      <c r="Q2353" s="496"/>
    </row>
    <row r="2354" spans="6:17">
      <c r="F2354" s="496"/>
      <c r="G2354" s="496"/>
      <c r="H2354" s="496"/>
      <c r="I2354" s="496"/>
      <c r="J2354" s="496"/>
      <c r="K2354" s="496"/>
      <c r="L2354" s="496"/>
      <c r="M2354" s="496"/>
      <c r="N2354" s="496"/>
      <c r="O2354" s="496"/>
      <c r="P2354" s="496"/>
      <c r="Q2354" s="496"/>
    </row>
    <row r="2355" spans="6:17">
      <c r="F2355" s="496"/>
      <c r="G2355" s="496"/>
      <c r="H2355" s="496"/>
      <c r="I2355" s="496"/>
      <c r="J2355" s="496"/>
      <c r="K2355" s="496"/>
      <c r="L2355" s="496"/>
      <c r="M2355" s="496"/>
      <c r="N2355" s="496"/>
      <c r="O2355" s="496"/>
      <c r="P2355" s="496"/>
      <c r="Q2355" s="496"/>
    </row>
    <row r="2356" spans="6:17">
      <c r="F2356" s="496"/>
      <c r="G2356" s="496"/>
      <c r="H2356" s="496"/>
      <c r="I2356" s="496"/>
      <c r="J2356" s="496"/>
      <c r="K2356" s="496"/>
      <c r="L2356" s="496"/>
      <c r="M2356" s="496"/>
      <c r="N2356" s="496"/>
      <c r="O2356" s="496"/>
      <c r="P2356" s="496"/>
      <c r="Q2356" s="496"/>
    </row>
    <row r="2357" spans="6:17">
      <c r="F2357" s="496"/>
      <c r="G2357" s="496"/>
      <c r="H2357" s="496"/>
      <c r="I2357" s="496"/>
      <c r="J2357" s="496"/>
      <c r="K2357" s="496"/>
      <c r="L2357" s="496"/>
      <c r="M2357" s="496"/>
      <c r="N2357" s="496"/>
      <c r="O2357" s="496"/>
      <c r="P2357" s="496"/>
      <c r="Q2357" s="496"/>
    </row>
    <row r="2358" spans="6:17">
      <c r="F2358" s="496"/>
      <c r="G2358" s="496"/>
      <c r="H2358" s="496"/>
      <c r="I2358" s="496"/>
      <c r="J2358" s="496"/>
      <c r="K2358" s="496"/>
      <c r="L2358" s="496"/>
      <c r="M2358" s="496"/>
      <c r="N2358" s="496"/>
      <c r="O2358" s="496"/>
      <c r="P2358" s="496"/>
      <c r="Q2358" s="496"/>
    </row>
    <row r="2359" spans="6:17">
      <c r="F2359" s="496"/>
      <c r="G2359" s="496"/>
      <c r="H2359" s="496"/>
      <c r="I2359" s="496"/>
      <c r="J2359" s="496"/>
      <c r="K2359" s="496"/>
      <c r="L2359" s="496"/>
      <c r="M2359" s="496"/>
      <c r="N2359" s="496"/>
      <c r="O2359" s="496"/>
      <c r="P2359" s="496"/>
      <c r="Q2359" s="496"/>
    </row>
    <row r="2360" spans="6:17">
      <c r="F2360" s="496"/>
      <c r="G2360" s="496"/>
      <c r="H2360" s="496"/>
      <c r="I2360" s="496"/>
      <c r="J2360" s="496"/>
      <c r="K2360" s="496"/>
      <c r="L2360" s="496"/>
      <c r="M2360" s="496"/>
      <c r="N2360" s="496"/>
      <c r="O2360" s="496"/>
      <c r="P2360" s="496"/>
      <c r="Q2360" s="496"/>
    </row>
    <row r="2361" spans="6:17">
      <c r="F2361" s="496"/>
      <c r="G2361" s="496"/>
      <c r="H2361" s="496"/>
      <c r="I2361" s="496"/>
      <c r="J2361" s="496"/>
      <c r="K2361" s="496"/>
      <c r="L2361" s="496"/>
      <c r="M2361" s="496"/>
      <c r="N2361" s="496"/>
      <c r="O2361" s="496"/>
      <c r="P2361" s="496"/>
      <c r="Q2361" s="496"/>
    </row>
    <row r="2362" spans="6:17">
      <c r="F2362" s="496"/>
      <c r="G2362" s="496"/>
      <c r="H2362" s="496"/>
      <c r="I2362" s="496"/>
      <c r="J2362" s="496"/>
      <c r="K2362" s="496"/>
      <c r="L2362" s="496"/>
      <c r="M2362" s="496"/>
      <c r="N2362" s="496"/>
      <c r="O2362" s="496"/>
      <c r="P2362" s="496"/>
      <c r="Q2362" s="496"/>
    </row>
    <row r="2363" spans="6:17">
      <c r="F2363" s="496"/>
      <c r="G2363" s="496"/>
      <c r="H2363" s="496"/>
      <c r="I2363" s="496"/>
      <c r="J2363" s="496"/>
      <c r="K2363" s="496"/>
      <c r="L2363" s="496"/>
      <c r="M2363" s="496"/>
      <c r="N2363" s="496"/>
      <c r="O2363" s="496"/>
      <c r="P2363" s="496"/>
      <c r="Q2363" s="496"/>
    </row>
    <row r="2364" spans="6:17">
      <c r="F2364" s="496"/>
      <c r="G2364" s="496"/>
      <c r="H2364" s="496"/>
      <c r="I2364" s="496"/>
      <c r="J2364" s="496"/>
      <c r="K2364" s="496"/>
      <c r="L2364" s="496"/>
      <c r="M2364" s="496"/>
      <c r="N2364" s="496"/>
      <c r="O2364" s="496"/>
      <c r="P2364" s="496"/>
      <c r="Q2364" s="496"/>
    </row>
    <row r="2365" spans="6:17">
      <c r="F2365" s="496"/>
      <c r="G2365" s="496"/>
      <c r="H2365" s="496"/>
      <c r="I2365" s="496"/>
      <c r="J2365" s="496"/>
      <c r="K2365" s="496"/>
      <c r="L2365" s="496"/>
      <c r="M2365" s="496"/>
      <c r="N2365" s="496"/>
      <c r="O2365" s="496"/>
      <c r="P2365" s="496"/>
      <c r="Q2365" s="496"/>
    </row>
    <row r="2366" spans="6:17">
      <c r="F2366" s="496"/>
      <c r="G2366" s="496"/>
      <c r="H2366" s="496"/>
      <c r="I2366" s="496"/>
      <c r="J2366" s="496"/>
      <c r="K2366" s="496"/>
      <c r="L2366" s="496"/>
      <c r="M2366" s="496"/>
      <c r="N2366" s="496"/>
      <c r="O2366" s="496"/>
      <c r="P2366" s="496"/>
      <c r="Q2366" s="496"/>
    </row>
    <row r="2367" spans="6:17">
      <c r="F2367" s="496"/>
      <c r="G2367" s="496"/>
      <c r="H2367" s="496"/>
      <c r="I2367" s="496"/>
      <c r="J2367" s="496"/>
      <c r="K2367" s="496"/>
      <c r="L2367" s="496"/>
      <c r="M2367" s="496"/>
      <c r="N2367" s="496"/>
      <c r="O2367" s="496"/>
      <c r="P2367" s="496"/>
      <c r="Q2367" s="496"/>
    </row>
    <row r="2368" spans="6:17">
      <c r="F2368" s="496"/>
      <c r="G2368" s="496"/>
      <c r="H2368" s="496"/>
      <c r="I2368" s="496"/>
      <c r="J2368" s="496"/>
      <c r="K2368" s="496"/>
      <c r="L2368" s="496"/>
      <c r="M2368" s="496"/>
      <c r="N2368" s="496"/>
      <c r="O2368" s="496"/>
      <c r="P2368" s="496"/>
      <c r="Q2368" s="496"/>
    </row>
    <row r="2369" spans="6:17">
      <c r="F2369" s="496"/>
      <c r="G2369" s="496"/>
      <c r="H2369" s="496"/>
      <c r="I2369" s="496"/>
      <c r="J2369" s="496"/>
      <c r="K2369" s="496"/>
      <c r="L2369" s="496"/>
      <c r="M2369" s="496"/>
      <c r="N2369" s="496"/>
      <c r="O2369" s="496"/>
      <c r="P2369" s="496"/>
      <c r="Q2369" s="496"/>
    </row>
    <row r="2370" spans="6:17">
      <c r="F2370" s="496"/>
      <c r="G2370" s="496"/>
      <c r="H2370" s="496"/>
      <c r="I2370" s="496"/>
      <c r="J2370" s="496"/>
      <c r="K2370" s="496"/>
      <c r="L2370" s="496"/>
      <c r="M2370" s="496"/>
      <c r="N2370" s="496"/>
      <c r="O2370" s="496"/>
      <c r="P2370" s="496"/>
      <c r="Q2370" s="496"/>
    </row>
    <row r="2371" spans="6:17">
      <c r="F2371" s="496"/>
      <c r="G2371" s="496"/>
      <c r="H2371" s="496"/>
      <c r="I2371" s="496"/>
      <c r="J2371" s="496"/>
      <c r="K2371" s="496"/>
      <c r="L2371" s="496"/>
      <c r="M2371" s="496"/>
      <c r="N2371" s="496"/>
      <c r="O2371" s="496"/>
      <c r="P2371" s="496"/>
      <c r="Q2371" s="496"/>
    </row>
    <row r="2372" spans="6:17">
      <c r="F2372" s="496"/>
      <c r="G2372" s="496"/>
      <c r="H2372" s="496"/>
      <c r="I2372" s="496"/>
      <c r="J2372" s="496"/>
      <c r="K2372" s="496"/>
      <c r="L2372" s="496"/>
      <c r="M2372" s="496"/>
      <c r="N2372" s="496"/>
      <c r="O2372" s="496"/>
      <c r="P2372" s="496"/>
      <c r="Q2372" s="496"/>
    </row>
    <row r="2373" spans="6:17">
      <c r="F2373" s="496"/>
      <c r="G2373" s="496"/>
      <c r="H2373" s="496"/>
      <c r="I2373" s="496"/>
      <c r="J2373" s="496"/>
      <c r="K2373" s="496"/>
      <c r="L2373" s="496"/>
      <c r="M2373" s="496"/>
      <c r="N2373" s="496"/>
      <c r="O2373" s="496"/>
      <c r="P2373" s="496"/>
      <c r="Q2373" s="496"/>
    </row>
    <row r="2374" spans="6:17">
      <c r="F2374" s="496"/>
      <c r="G2374" s="496"/>
      <c r="H2374" s="496"/>
      <c r="I2374" s="496"/>
      <c r="J2374" s="496"/>
      <c r="K2374" s="496"/>
      <c r="L2374" s="496"/>
      <c r="M2374" s="496"/>
      <c r="N2374" s="496"/>
      <c r="O2374" s="496"/>
      <c r="P2374" s="496"/>
      <c r="Q2374" s="496"/>
    </row>
    <row r="2375" spans="6:17">
      <c r="F2375" s="496"/>
      <c r="G2375" s="496"/>
      <c r="H2375" s="496"/>
      <c r="I2375" s="496"/>
      <c r="J2375" s="496"/>
      <c r="K2375" s="496"/>
      <c r="L2375" s="496"/>
      <c r="M2375" s="496"/>
      <c r="N2375" s="496"/>
      <c r="O2375" s="496"/>
      <c r="P2375" s="496"/>
      <c r="Q2375" s="496"/>
    </row>
    <row r="2376" spans="6:17">
      <c r="F2376" s="496"/>
      <c r="G2376" s="496"/>
      <c r="H2376" s="496"/>
      <c r="I2376" s="496"/>
      <c r="J2376" s="496"/>
      <c r="K2376" s="496"/>
      <c r="L2376" s="496"/>
      <c r="M2376" s="496"/>
      <c r="N2376" s="496"/>
      <c r="O2376" s="496"/>
      <c r="P2376" s="496"/>
      <c r="Q2376" s="496"/>
    </row>
    <row r="2377" spans="6:17">
      <c r="F2377" s="496"/>
      <c r="G2377" s="496"/>
      <c r="H2377" s="496"/>
      <c r="I2377" s="496"/>
      <c r="J2377" s="496"/>
      <c r="K2377" s="496"/>
      <c r="L2377" s="496"/>
      <c r="M2377" s="496"/>
      <c r="N2377" s="496"/>
      <c r="O2377" s="496"/>
      <c r="P2377" s="496"/>
      <c r="Q2377" s="496"/>
    </row>
    <row r="2378" spans="6:17">
      <c r="F2378" s="496"/>
      <c r="G2378" s="496"/>
      <c r="H2378" s="496"/>
      <c r="I2378" s="496"/>
      <c r="J2378" s="496"/>
      <c r="K2378" s="496"/>
      <c r="L2378" s="496"/>
      <c r="M2378" s="496"/>
      <c r="N2378" s="496"/>
      <c r="O2378" s="496"/>
      <c r="P2378" s="496"/>
      <c r="Q2378" s="496"/>
    </row>
    <row r="2379" spans="6:17">
      <c r="F2379" s="496"/>
      <c r="G2379" s="496"/>
      <c r="H2379" s="496"/>
      <c r="I2379" s="496"/>
      <c r="J2379" s="496"/>
      <c r="K2379" s="496"/>
      <c r="L2379" s="496"/>
      <c r="M2379" s="496"/>
      <c r="N2379" s="496"/>
      <c r="O2379" s="496"/>
      <c r="P2379" s="496"/>
      <c r="Q2379" s="496"/>
    </row>
    <row r="2380" spans="6:17">
      <c r="F2380" s="496"/>
      <c r="G2380" s="496"/>
      <c r="H2380" s="496"/>
      <c r="I2380" s="496"/>
      <c r="J2380" s="496"/>
      <c r="K2380" s="496"/>
      <c r="L2380" s="496"/>
      <c r="M2380" s="496"/>
      <c r="N2380" s="496"/>
      <c r="O2380" s="496"/>
      <c r="P2380" s="496"/>
      <c r="Q2380" s="496"/>
    </row>
    <row r="2381" spans="6:17">
      <c r="F2381" s="496"/>
      <c r="G2381" s="496"/>
      <c r="H2381" s="496"/>
      <c r="I2381" s="496"/>
      <c r="J2381" s="496"/>
      <c r="K2381" s="496"/>
      <c r="L2381" s="496"/>
      <c r="M2381" s="496"/>
      <c r="N2381" s="496"/>
      <c r="O2381" s="496"/>
      <c r="P2381" s="496"/>
      <c r="Q2381" s="496"/>
    </row>
    <row r="2382" spans="6:17">
      <c r="F2382" s="496"/>
      <c r="G2382" s="496"/>
      <c r="H2382" s="496"/>
      <c r="I2382" s="496"/>
      <c r="J2382" s="496"/>
      <c r="K2382" s="496"/>
      <c r="L2382" s="496"/>
      <c r="M2382" s="496"/>
      <c r="N2382" s="496"/>
      <c r="O2382" s="496"/>
      <c r="P2382" s="496"/>
      <c r="Q2382" s="496"/>
    </row>
    <row r="2383" spans="6:17">
      <c r="F2383" s="496"/>
      <c r="G2383" s="496"/>
      <c r="H2383" s="496"/>
      <c r="I2383" s="496"/>
      <c r="J2383" s="496"/>
      <c r="K2383" s="496"/>
      <c r="L2383" s="496"/>
      <c r="M2383" s="496"/>
      <c r="N2383" s="496"/>
      <c r="O2383" s="496"/>
      <c r="P2383" s="496"/>
      <c r="Q2383" s="496"/>
    </row>
    <row r="2384" spans="6:17">
      <c r="F2384" s="496"/>
      <c r="G2384" s="496"/>
      <c r="H2384" s="496"/>
      <c r="I2384" s="496"/>
      <c r="J2384" s="496"/>
      <c r="K2384" s="496"/>
      <c r="L2384" s="496"/>
      <c r="M2384" s="496"/>
      <c r="N2384" s="496"/>
      <c r="O2384" s="496"/>
      <c r="P2384" s="496"/>
      <c r="Q2384" s="496"/>
    </row>
    <row r="2385" spans="6:17">
      <c r="F2385" s="496"/>
      <c r="G2385" s="496"/>
      <c r="H2385" s="496"/>
      <c r="I2385" s="496"/>
      <c r="J2385" s="496"/>
      <c r="K2385" s="496"/>
      <c r="L2385" s="496"/>
      <c r="M2385" s="496"/>
      <c r="N2385" s="496"/>
      <c r="O2385" s="496"/>
      <c r="P2385" s="496"/>
      <c r="Q2385" s="496"/>
    </row>
    <row r="2386" spans="6:17">
      <c r="F2386" s="496"/>
      <c r="G2386" s="496"/>
      <c r="H2386" s="496"/>
      <c r="I2386" s="496"/>
      <c r="J2386" s="496"/>
      <c r="K2386" s="496"/>
      <c r="L2386" s="496"/>
      <c r="M2386" s="496"/>
      <c r="N2386" s="496"/>
      <c r="O2386" s="496"/>
      <c r="P2386" s="496"/>
      <c r="Q2386" s="496"/>
    </row>
    <row r="2387" spans="6:17">
      <c r="F2387" s="496"/>
      <c r="G2387" s="496"/>
      <c r="H2387" s="496"/>
      <c r="I2387" s="496"/>
      <c r="J2387" s="496"/>
      <c r="K2387" s="496"/>
      <c r="L2387" s="496"/>
      <c r="M2387" s="496"/>
      <c r="N2387" s="496"/>
      <c r="O2387" s="496"/>
      <c r="P2387" s="496"/>
      <c r="Q2387" s="496"/>
    </row>
    <row r="2388" spans="6:17">
      <c r="F2388" s="496"/>
      <c r="G2388" s="496"/>
      <c r="H2388" s="496"/>
      <c r="I2388" s="496"/>
      <c r="J2388" s="496"/>
      <c r="K2388" s="496"/>
      <c r="L2388" s="496"/>
      <c r="M2388" s="496"/>
      <c r="N2388" s="496"/>
      <c r="O2388" s="496"/>
      <c r="P2388" s="496"/>
      <c r="Q2388" s="496"/>
    </row>
    <row r="2389" spans="6:17">
      <c r="F2389" s="496"/>
      <c r="G2389" s="496"/>
      <c r="H2389" s="496"/>
      <c r="I2389" s="496"/>
      <c r="J2389" s="496"/>
      <c r="K2389" s="496"/>
      <c r="L2389" s="496"/>
      <c r="M2389" s="496"/>
      <c r="N2389" s="496"/>
      <c r="O2389" s="496"/>
      <c r="P2389" s="496"/>
      <c r="Q2389" s="496"/>
    </row>
    <row r="2390" spans="6:17">
      <c r="F2390" s="496"/>
      <c r="G2390" s="496"/>
      <c r="H2390" s="496"/>
      <c r="I2390" s="496"/>
      <c r="J2390" s="496"/>
      <c r="K2390" s="496"/>
      <c r="L2390" s="496"/>
      <c r="M2390" s="496"/>
      <c r="N2390" s="496"/>
      <c r="O2390" s="496"/>
      <c r="P2390" s="496"/>
      <c r="Q2390" s="496"/>
    </row>
    <row r="2391" spans="6:17">
      <c r="F2391" s="496"/>
      <c r="G2391" s="496"/>
      <c r="H2391" s="496"/>
      <c r="I2391" s="496"/>
      <c r="J2391" s="496"/>
      <c r="K2391" s="496"/>
      <c r="L2391" s="496"/>
      <c r="M2391" s="496"/>
      <c r="N2391" s="496"/>
      <c r="O2391" s="496"/>
      <c r="P2391" s="496"/>
      <c r="Q2391" s="496"/>
    </row>
    <row r="2392" spans="6:17">
      <c r="F2392" s="496"/>
      <c r="G2392" s="496"/>
      <c r="H2392" s="496"/>
      <c r="I2392" s="496"/>
      <c r="J2392" s="496"/>
      <c r="K2392" s="496"/>
      <c r="L2392" s="496"/>
      <c r="M2392" s="496"/>
      <c r="N2392" s="496"/>
      <c r="O2392" s="496"/>
      <c r="P2392" s="496"/>
      <c r="Q2392" s="496"/>
    </row>
    <row r="2393" spans="6:17">
      <c r="F2393" s="496"/>
      <c r="G2393" s="496"/>
      <c r="H2393" s="496"/>
      <c r="I2393" s="496"/>
      <c r="J2393" s="496"/>
      <c r="K2393" s="496"/>
      <c r="L2393" s="496"/>
      <c r="M2393" s="496"/>
      <c r="N2393" s="496"/>
      <c r="O2393" s="496"/>
      <c r="P2393" s="496"/>
      <c r="Q2393" s="496"/>
    </row>
    <row r="2394" spans="6:17">
      <c r="F2394" s="496"/>
      <c r="G2394" s="496"/>
      <c r="H2394" s="496"/>
      <c r="I2394" s="496"/>
      <c r="J2394" s="496"/>
      <c r="K2394" s="496"/>
      <c r="L2394" s="496"/>
      <c r="M2394" s="496"/>
      <c r="N2394" s="496"/>
      <c r="O2394" s="496"/>
      <c r="P2394" s="496"/>
      <c r="Q2394" s="496"/>
    </row>
    <row r="2395" spans="6:17">
      <c r="F2395" s="496"/>
      <c r="G2395" s="496"/>
      <c r="H2395" s="496"/>
      <c r="I2395" s="496"/>
      <c r="J2395" s="496"/>
      <c r="K2395" s="496"/>
      <c r="L2395" s="496"/>
      <c r="M2395" s="496"/>
      <c r="N2395" s="496"/>
      <c r="O2395" s="496"/>
      <c r="P2395" s="496"/>
      <c r="Q2395" s="496"/>
    </row>
    <row r="2396" spans="6:17">
      <c r="F2396" s="496"/>
      <c r="G2396" s="496"/>
      <c r="H2396" s="496"/>
      <c r="I2396" s="496"/>
      <c r="J2396" s="496"/>
      <c r="K2396" s="496"/>
      <c r="L2396" s="496"/>
      <c r="M2396" s="496"/>
      <c r="N2396" s="496"/>
      <c r="O2396" s="496"/>
      <c r="P2396" s="496"/>
      <c r="Q2396" s="496"/>
    </row>
    <row r="2397" spans="6:17">
      <c r="F2397" s="496"/>
      <c r="G2397" s="496"/>
      <c r="H2397" s="496"/>
      <c r="I2397" s="496"/>
      <c r="J2397" s="496"/>
      <c r="K2397" s="496"/>
      <c r="L2397" s="496"/>
      <c r="M2397" s="496"/>
      <c r="N2397" s="496"/>
      <c r="O2397" s="496"/>
      <c r="P2397" s="496"/>
      <c r="Q2397" s="496"/>
    </row>
    <row r="2398" spans="6:17">
      <c r="F2398" s="496"/>
      <c r="G2398" s="496"/>
      <c r="H2398" s="496"/>
      <c r="I2398" s="496"/>
      <c r="J2398" s="496"/>
      <c r="K2398" s="496"/>
      <c r="L2398" s="496"/>
      <c r="M2398" s="496"/>
      <c r="N2398" s="496"/>
      <c r="O2398" s="496"/>
      <c r="P2398" s="496"/>
      <c r="Q2398" s="496"/>
    </row>
    <row r="2399" spans="6:17">
      <c r="F2399" s="496"/>
      <c r="G2399" s="496"/>
      <c r="H2399" s="496"/>
      <c r="I2399" s="496"/>
      <c r="J2399" s="496"/>
      <c r="K2399" s="496"/>
      <c r="L2399" s="496"/>
      <c r="M2399" s="496"/>
      <c r="N2399" s="496"/>
      <c r="O2399" s="496"/>
      <c r="P2399" s="496"/>
      <c r="Q2399" s="496"/>
    </row>
    <row r="2400" spans="6:17">
      <c r="F2400" s="496"/>
      <c r="G2400" s="496"/>
      <c r="H2400" s="496"/>
      <c r="I2400" s="496"/>
      <c r="J2400" s="496"/>
      <c r="K2400" s="496"/>
      <c r="L2400" s="496"/>
      <c r="M2400" s="496"/>
      <c r="N2400" s="496"/>
      <c r="O2400" s="496"/>
      <c r="P2400" s="496"/>
      <c r="Q2400" s="496"/>
    </row>
    <row r="2401" spans="6:17">
      <c r="F2401" s="496"/>
      <c r="G2401" s="496"/>
      <c r="H2401" s="496"/>
      <c r="I2401" s="496"/>
      <c r="J2401" s="496"/>
      <c r="K2401" s="496"/>
      <c r="L2401" s="496"/>
      <c r="M2401" s="496"/>
      <c r="N2401" s="496"/>
      <c r="O2401" s="496"/>
      <c r="P2401" s="496"/>
      <c r="Q2401" s="496"/>
    </row>
    <row r="2402" spans="6:17">
      <c r="F2402" s="496"/>
      <c r="G2402" s="496"/>
      <c r="H2402" s="496"/>
      <c r="I2402" s="496"/>
      <c r="J2402" s="496"/>
      <c r="K2402" s="496"/>
      <c r="L2402" s="496"/>
      <c r="M2402" s="496"/>
      <c r="N2402" s="496"/>
      <c r="O2402" s="496"/>
      <c r="P2402" s="496"/>
      <c r="Q2402" s="496"/>
    </row>
    <row r="2403" spans="6:17">
      <c r="F2403" s="496"/>
      <c r="G2403" s="496"/>
      <c r="H2403" s="496"/>
      <c r="I2403" s="496"/>
      <c r="J2403" s="496"/>
      <c r="K2403" s="496"/>
      <c r="L2403" s="496"/>
      <c r="M2403" s="496"/>
      <c r="N2403" s="496"/>
      <c r="O2403" s="496"/>
      <c r="P2403" s="496"/>
      <c r="Q2403" s="496"/>
    </row>
    <row r="2404" spans="6:17">
      <c r="F2404" s="496"/>
      <c r="G2404" s="496"/>
      <c r="H2404" s="496"/>
      <c r="I2404" s="496"/>
      <c r="J2404" s="496"/>
      <c r="K2404" s="496"/>
      <c r="L2404" s="496"/>
      <c r="M2404" s="496"/>
      <c r="N2404" s="496"/>
      <c r="O2404" s="496"/>
      <c r="P2404" s="496"/>
      <c r="Q2404" s="496"/>
    </row>
    <row r="2405" spans="6:17">
      <c r="F2405" s="496"/>
      <c r="G2405" s="496"/>
      <c r="H2405" s="496"/>
      <c r="I2405" s="496"/>
      <c r="J2405" s="496"/>
      <c r="K2405" s="496"/>
      <c r="L2405" s="496"/>
      <c r="M2405" s="496"/>
      <c r="N2405" s="496"/>
      <c r="O2405" s="496"/>
      <c r="P2405" s="496"/>
      <c r="Q2405" s="496"/>
    </row>
    <row r="2406" spans="6:17">
      <c r="F2406" s="496"/>
      <c r="G2406" s="496"/>
      <c r="H2406" s="496"/>
      <c r="I2406" s="496"/>
      <c r="J2406" s="496"/>
      <c r="K2406" s="496"/>
      <c r="L2406" s="496"/>
      <c r="M2406" s="496"/>
      <c r="N2406" s="496"/>
      <c r="O2406" s="496"/>
      <c r="P2406" s="496"/>
      <c r="Q2406" s="496"/>
    </row>
    <row r="2407" spans="6:17">
      <c r="F2407" s="496"/>
      <c r="G2407" s="496"/>
      <c r="H2407" s="496"/>
      <c r="I2407" s="496"/>
      <c r="J2407" s="496"/>
      <c r="K2407" s="496"/>
      <c r="L2407" s="496"/>
      <c r="M2407" s="496"/>
      <c r="N2407" s="496"/>
      <c r="O2407" s="496"/>
      <c r="P2407" s="496"/>
      <c r="Q2407" s="496"/>
    </row>
    <row r="2408" spans="6:17">
      <c r="F2408" s="496"/>
      <c r="G2408" s="496"/>
      <c r="H2408" s="496"/>
      <c r="I2408" s="496"/>
      <c r="J2408" s="496"/>
      <c r="K2408" s="496"/>
      <c r="L2408" s="496"/>
      <c r="M2408" s="496"/>
      <c r="N2408" s="496"/>
      <c r="O2408" s="496"/>
      <c r="P2408" s="496"/>
      <c r="Q2408" s="496"/>
    </row>
    <row r="2409" spans="6:17">
      <c r="F2409" s="496"/>
      <c r="G2409" s="496"/>
      <c r="H2409" s="496"/>
      <c r="I2409" s="496"/>
      <c r="J2409" s="496"/>
      <c r="K2409" s="496"/>
      <c r="L2409" s="496"/>
      <c r="M2409" s="496"/>
      <c r="N2409" s="496"/>
      <c r="O2409" s="496"/>
      <c r="P2409" s="496"/>
      <c r="Q2409" s="496"/>
    </row>
    <row r="2410" spans="6:17">
      <c r="F2410" s="496"/>
      <c r="G2410" s="496"/>
      <c r="H2410" s="496"/>
      <c r="I2410" s="496"/>
      <c r="J2410" s="496"/>
      <c r="K2410" s="496"/>
      <c r="L2410" s="496"/>
      <c r="M2410" s="496"/>
      <c r="N2410" s="496"/>
      <c r="O2410" s="496"/>
      <c r="P2410" s="496"/>
      <c r="Q2410" s="496"/>
    </row>
    <row r="2411" spans="6:17">
      <c r="F2411" s="496"/>
      <c r="G2411" s="496"/>
      <c r="H2411" s="496"/>
      <c r="I2411" s="496"/>
      <c r="J2411" s="496"/>
      <c r="K2411" s="496"/>
      <c r="L2411" s="496"/>
      <c r="M2411" s="496"/>
      <c r="N2411" s="496"/>
      <c r="O2411" s="496"/>
      <c r="P2411" s="496"/>
      <c r="Q2411" s="496"/>
    </row>
    <row r="2412" spans="6:17">
      <c r="F2412" s="496"/>
      <c r="G2412" s="496"/>
      <c r="H2412" s="496"/>
      <c r="I2412" s="496"/>
      <c r="J2412" s="496"/>
      <c r="K2412" s="496"/>
      <c r="L2412" s="496"/>
      <c r="M2412" s="496"/>
      <c r="N2412" s="496"/>
      <c r="O2412" s="496"/>
      <c r="P2412" s="496"/>
      <c r="Q2412" s="496"/>
    </row>
    <row r="2413" spans="6:17">
      <c r="F2413" s="496"/>
      <c r="G2413" s="496"/>
      <c r="H2413" s="496"/>
      <c r="I2413" s="496"/>
      <c r="J2413" s="496"/>
      <c r="K2413" s="496"/>
      <c r="L2413" s="496"/>
      <c r="M2413" s="496"/>
      <c r="N2413" s="496"/>
      <c r="O2413" s="496"/>
      <c r="P2413" s="496"/>
      <c r="Q2413" s="496"/>
    </row>
    <row r="2414" spans="6:17">
      <c r="F2414" s="496"/>
      <c r="G2414" s="496"/>
      <c r="H2414" s="496"/>
      <c r="I2414" s="496"/>
      <c r="J2414" s="496"/>
      <c r="K2414" s="496"/>
      <c r="L2414" s="496"/>
      <c r="M2414" s="496"/>
      <c r="N2414" s="496"/>
      <c r="O2414" s="496"/>
      <c r="P2414" s="496"/>
      <c r="Q2414" s="496"/>
    </row>
    <row r="2415" spans="6:17">
      <c r="F2415" s="496"/>
      <c r="G2415" s="496"/>
      <c r="H2415" s="496"/>
      <c r="I2415" s="496"/>
      <c r="J2415" s="496"/>
      <c r="K2415" s="496"/>
      <c r="L2415" s="496"/>
      <c r="M2415" s="496"/>
      <c r="N2415" s="496"/>
      <c r="O2415" s="496"/>
      <c r="P2415" s="496"/>
      <c r="Q2415" s="496"/>
    </row>
    <row r="2416" spans="6:17">
      <c r="F2416" s="496"/>
      <c r="G2416" s="496"/>
      <c r="H2416" s="496"/>
      <c r="I2416" s="496"/>
      <c r="J2416" s="496"/>
      <c r="K2416" s="496"/>
      <c r="L2416" s="496"/>
      <c r="M2416" s="496"/>
      <c r="N2416" s="496"/>
      <c r="O2416" s="496"/>
      <c r="P2416" s="496"/>
      <c r="Q2416" s="496"/>
    </row>
    <row r="2417" spans="6:17">
      <c r="F2417" s="496"/>
      <c r="G2417" s="496"/>
      <c r="H2417" s="496"/>
      <c r="I2417" s="496"/>
      <c r="J2417" s="496"/>
      <c r="K2417" s="496"/>
      <c r="L2417" s="496"/>
      <c r="M2417" s="496"/>
      <c r="N2417" s="496"/>
      <c r="O2417" s="496"/>
      <c r="P2417" s="496"/>
      <c r="Q2417" s="496"/>
    </row>
    <row r="2418" spans="6:17">
      <c r="F2418" s="496"/>
      <c r="G2418" s="496"/>
      <c r="H2418" s="496"/>
      <c r="I2418" s="496"/>
      <c r="J2418" s="496"/>
      <c r="K2418" s="496"/>
      <c r="L2418" s="496"/>
      <c r="M2418" s="496"/>
      <c r="N2418" s="496"/>
      <c r="O2418" s="496"/>
      <c r="P2418" s="496"/>
      <c r="Q2418" s="496"/>
    </row>
    <row r="2419" spans="6:17">
      <c r="F2419" s="496"/>
      <c r="G2419" s="496"/>
      <c r="H2419" s="496"/>
      <c r="I2419" s="496"/>
      <c r="J2419" s="496"/>
      <c r="K2419" s="496"/>
      <c r="L2419" s="496"/>
      <c r="M2419" s="496"/>
      <c r="N2419" s="496"/>
      <c r="O2419" s="496"/>
      <c r="P2419" s="496"/>
      <c r="Q2419" s="496"/>
    </row>
    <row r="2420" spans="6:17">
      <c r="F2420" s="496"/>
      <c r="G2420" s="496"/>
      <c r="H2420" s="496"/>
      <c r="I2420" s="496"/>
      <c r="J2420" s="496"/>
      <c r="K2420" s="496"/>
      <c r="L2420" s="496"/>
      <c r="M2420" s="496"/>
      <c r="N2420" s="496"/>
      <c r="O2420" s="496"/>
      <c r="P2420" s="496"/>
      <c r="Q2420" s="496"/>
    </row>
    <row r="2421" spans="6:17">
      <c r="F2421" s="496"/>
      <c r="G2421" s="496"/>
      <c r="H2421" s="496"/>
      <c r="I2421" s="496"/>
      <c r="J2421" s="496"/>
      <c r="K2421" s="496"/>
      <c r="L2421" s="496"/>
      <c r="M2421" s="496"/>
      <c r="N2421" s="496"/>
      <c r="O2421" s="496"/>
      <c r="P2421" s="496"/>
      <c r="Q2421" s="496"/>
    </row>
    <row r="2422" spans="6:17">
      <c r="F2422" s="496"/>
      <c r="G2422" s="496"/>
      <c r="H2422" s="496"/>
      <c r="I2422" s="496"/>
      <c r="J2422" s="496"/>
      <c r="K2422" s="496"/>
      <c r="L2422" s="496"/>
      <c r="M2422" s="496"/>
      <c r="N2422" s="496"/>
      <c r="O2422" s="496"/>
      <c r="P2422" s="496"/>
      <c r="Q2422" s="496"/>
    </row>
    <row r="2423" spans="6:17">
      <c r="F2423" s="496"/>
      <c r="G2423" s="496"/>
      <c r="H2423" s="496"/>
      <c r="I2423" s="496"/>
      <c r="J2423" s="496"/>
      <c r="K2423" s="496"/>
      <c r="L2423" s="496"/>
      <c r="M2423" s="496"/>
      <c r="N2423" s="496"/>
      <c r="O2423" s="496"/>
      <c r="P2423" s="496"/>
      <c r="Q2423" s="496"/>
    </row>
    <row r="2424" spans="6:17">
      <c r="F2424" s="496"/>
      <c r="G2424" s="496"/>
      <c r="H2424" s="496"/>
      <c r="I2424" s="496"/>
      <c r="J2424" s="496"/>
      <c r="K2424" s="496"/>
      <c r="L2424" s="496"/>
      <c r="M2424" s="496"/>
      <c r="N2424" s="496"/>
      <c r="O2424" s="496"/>
      <c r="P2424" s="496"/>
      <c r="Q2424" s="496"/>
    </row>
    <row r="2425" spans="6:17">
      <c r="F2425" s="496"/>
      <c r="G2425" s="496"/>
      <c r="H2425" s="496"/>
      <c r="I2425" s="496"/>
      <c r="J2425" s="496"/>
      <c r="K2425" s="496"/>
      <c r="L2425" s="496"/>
      <c r="M2425" s="496"/>
      <c r="N2425" s="496"/>
      <c r="O2425" s="496"/>
      <c r="P2425" s="496"/>
      <c r="Q2425" s="496"/>
    </row>
    <row r="2426" spans="6:17">
      <c r="F2426" s="496"/>
      <c r="G2426" s="496"/>
      <c r="H2426" s="496"/>
      <c r="I2426" s="496"/>
      <c r="J2426" s="496"/>
      <c r="K2426" s="496"/>
      <c r="L2426" s="496"/>
      <c r="M2426" s="496"/>
      <c r="N2426" s="496"/>
      <c r="O2426" s="496"/>
      <c r="P2426" s="496"/>
      <c r="Q2426" s="496"/>
    </row>
    <row r="2427" spans="6:17">
      <c r="F2427" s="496"/>
      <c r="G2427" s="496"/>
      <c r="H2427" s="496"/>
      <c r="I2427" s="496"/>
      <c r="J2427" s="496"/>
      <c r="K2427" s="496"/>
      <c r="L2427" s="496"/>
      <c r="M2427" s="496"/>
      <c r="N2427" s="496"/>
      <c r="O2427" s="496"/>
      <c r="P2427" s="496"/>
      <c r="Q2427" s="496"/>
    </row>
    <row r="2428" spans="6:17">
      <c r="F2428" s="496"/>
      <c r="G2428" s="496"/>
      <c r="H2428" s="496"/>
      <c r="I2428" s="496"/>
      <c r="J2428" s="496"/>
      <c r="K2428" s="496"/>
      <c r="L2428" s="496"/>
      <c r="M2428" s="496"/>
      <c r="N2428" s="496"/>
      <c r="O2428" s="496"/>
      <c r="P2428" s="496"/>
      <c r="Q2428" s="496"/>
    </row>
    <row r="2429" spans="6:17">
      <c r="F2429" s="496"/>
      <c r="G2429" s="496"/>
      <c r="H2429" s="496"/>
      <c r="I2429" s="496"/>
      <c r="J2429" s="496"/>
      <c r="K2429" s="496"/>
      <c r="L2429" s="496"/>
      <c r="M2429" s="496"/>
      <c r="N2429" s="496"/>
      <c r="O2429" s="496"/>
      <c r="P2429" s="496"/>
      <c r="Q2429" s="496"/>
    </row>
    <row r="2430" spans="6:17">
      <c r="F2430" s="496"/>
      <c r="G2430" s="496"/>
      <c r="H2430" s="496"/>
      <c r="I2430" s="496"/>
      <c r="J2430" s="496"/>
      <c r="K2430" s="496"/>
      <c r="L2430" s="496"/>
      <c r="M2430" s="496"/>
      <c r="N2430" s="496"/>
      <c r="O2430" s="496"/>
      <c r="P2430" s="496"/>
      <c r="Q2430" s="496"/>
    </row>
    <row r="2431" spans="6:17">
      <c r="F2431" s="496"/>
      <c r="G2431" s="496"/>
      <c r="H2431" s="496"/>
      <c r="I2431" s="496"/>
      <c r="J2431" s="496"/>
      <c r="K2431" s="496"/>
      <c r="L2431" s="496"/>
      <c r="M2431" s="496"/>
      <c r="N2431" s="496"/>
      <c r="O2431" s="496"/>
      <c r="P2431" s="496"/>
      <c r="Q2431" s="496"/>
    </row>
    <row r="2432" spans="6:17">
      <c r="F2432" s="496"/>
      <c r="G2432" s="496"/>
      <c r="H2432" s="496"/>
      <c r="I2432" s="496"/>
      <c r="J2432" s="496"/>
      <c r="K2432" s="496"/>
      <c r="L2432" s="496"/>
      <c r="M2432" s="496"/>
      <c r="N2432" s="496"/>
      <c r="O2432" s="496"/>
      <c r="P2432" s="496"/>
      <c r="Q2432" s="496"/>
    </row>
    <row r="2433" spans="6:17">
      <c r="F2433" s="496"/>
      <c r="G2433" s="496"/>
      <c r="H2433" s="496"/>
      <c r="I2433" s="496"/>
      <c r="J2433" s="496"/>
      <c r="K2433" s="496"/>
      <c r="L2433" s="496"/>
      <c r="M2433" s="496"/>
      <c r="N2433" s="496"/>
      <c r="O2433" s="496"/>
      <c r="P2433" s="496"/>
      <c r="Q2433" s="496"/>
    </row>
    <row r="2434" spans="6:17">
      <c r="F2434" s="496"/>
      <c r="G2434" s="496"/>
      <c r="H2434" s="496"/>
      <c r="I2434" s="496"/>
      <c r="J2434" s="496"/>
      <c r="K2434" s="496"/>
      <c r="L2434" s="496"/>
      <c r="M2434" s="496"/>
      <c r="N2434" s="496"/>
      <c r="O2434" s="496"/>
      <c r="P2434" s="496"/>
      <c r="Q2434" s="496"/>
    </row>
    <row r="2435" spans="6:17">
      <c r="F2435" s="496"/>
      <c r="G2435" s="496"/>
      <c r="H2435" s="496"/>
      <c r="I2435" s="496"/>
      <c r="J2435" s="496"/>
      <c r="K2435" s="496"/>
      <c r="L2435" s="496"/>
      <c r="M2435" s="496"/>
      <c r="N2435" s="496"/>
      <c r="O2435" s="496"/>
      <c r="P2435" s="496"/>
      <c r="Q2435" s="496"/>
    </row>
    <row r="2436" spans="6:17">
      <c r="F2436" s="496"/>
      <c r="G2436" s="496"/>
      <c r="H2436" s="496"/>
      <c r="I2436" s="496"/>
      <c r="J2436" s="496"/>
      <c r="K2436" s="496"/>
      <c r="L2436" s="496"/>
      <c r="M2436" s="496"/>
      <c r="N2436" s="496"/>
      <c r="O2436" s="496"/>
      <c r="P2436" s="496"/>
      <c r="Q2436" s="496"/>
    </row>
    <row r="2437" spans="6:17">
      <c r="F2437" s="496"/>
      <c r="G2437" s="496"/>
      <c r="H2437" s="496"/>
      <c r="I2437" s="496"/>
      <c r="J2437" s="496"/>
      <c r="K2437" s="496"/>
      <c r="L2437" s="496"/>
      <c r="M2437" s="496"/>
      <c r="N2437" s="496"/>
      <c r="O2437" s="496"/>
      <c r="P2437" s="496"/>
      <c r="Q2437" s="496"/>
    </row>
    <row r="2438" spans="6:17">
      <c r="F2438" s="496"/>
      <c r="G2438" s="496"/>
      <c r="H2438" s="496"/>
      <c r="I2438" s="496"/>
      <c r="J2438" s="496"/>
      <c r="K2438" s="496"/>
      <c r="L2438" s="496"/>
      <c r="M2438" s="496"/>
      <c r="N2438" s="496"/>
      <c r="O2438" s="496"/>
      <c r="P2438" s="496"/>
      <c r="Q2438" s="496"/>
    </row>
    <row r="2439" spans="6:17">
      <c r="F2439" s="496"/>
      <c r="G2439" s="496"/>
      <c r="H2439" s="496"/>
      <c r="I2439" s="496"/>
      <c r="J2439" s="496"/>
      <c r="K2439" s="496"/>
      <c r="L2439" s="496"/>
      <c r="M2439" s="496"/>
      <c r="N2439" s="496"/>
      <c r="O2439" s="496"/>
      <c r="P2439" s="496"/>
      <c r="Q2439" s="496"/>
    </row>
    <row r="2440" spans="6:17">
      <c r="F2440" s="496"/>
      <c r="G2440" s="496"/>
      <c r="H2440" s="496"/>
      <c r="I2440" s="496"/>
      <c r="J2440" s="496"/>
      <c r="K2440" s="496"/>
      <c r="L2440" s="496"/>
      <c r="M2440" s="496"/>
      <c r="N2440" s="496"/>
      <c r="O2440" s="496"/>
      <c r="P2440" s="496"/>
      <c r="Q2440" s="496"/>
    </row>
    <row r="2441" spans="6:17">
      <c r="F2441" s="496"/>
      <c r="G2441" s="496"/>
      <c r="H2441" s="496"/>
      <c r="I2441" s="496"/>
      <c r="J2441" s="496"/>
      <c r="K2441" s="496"/>
      <c r="L2441" s="496"/>
      <c r="M2441" s="496"/>
      <c r="N2441" s="496"/>
      <c r="O2441" s="496"/>
      <c r="P2441" s="496"/>
      <c r="Q2441" s="496"/>
    </row>
    <row r="2442" spans="6:17">
      <c r="F2442" s="496"/>
      <c r="G2442" s="496"/>
      <c r="H2442" s="496"/>
      <c r="I2442" s="496"/>
      <c r="J2442" s="496"/>
      <c r="K2442" s="496"/>
      <c r="L2442" s="496"/>
      <c r="M2442" s="496"/>
      <c r="N2442" s="496"/>
      <c r="O2442" s="496"/>
      <c r="P2442" s="496"/>
      <c r="Q2442" s="496"/>
    </row>
    <row r="2443" spans="6:17">
      <c r="F2443" s="496"/>
      <c r="G2443" s="496"/>
      <c r="H2443" s="496"/>
      <c r="I2443" s="496"/>
      <c r="J2443" s="496"/>
      <c r="K2443" s="496"/>
      <c r="L2443" s="496"/>
      <c r="M2443" s="496"/>
      <c r="N2443" s="496"/>
      <c r="O2443" s="496"/>
      <c r="P2443" s="496"/>
      <c r="Q2443" s="496"/>
    </row>
    <row r="2444" spans="6:17">
      <c r="F2444" s="496"/>
      <c r="G2444" s="496"/>
      <c r="H2444" s="496"/>
      <c r="I2444" s="496"/>
      <c r="J2444" s="496"/>
      <c r="K2444" s="496"/>
      <c r="L2444" s="496"/>
      <c r="M2444" s="496"/>
      <c r="N2444" s="496"/>
      <c r="O2444" s="496"/>
      <c r="P2444" s="496"/>
      <c r="Q2444" s="496"/>
    </row>
    <row r="2445" spans="6:17">
      <c r="F2445" s="496"/>
      <c r="G2445" s="496"/>
      <c r="H2445" s="496"/>
      <c r="I2445" s="496"/>
      <c r="J2445" s="496"/>
      <c r="K2445" s="496"/>
      <c r="L2445" s="496"/>
      <c r="M2445" s="496"/>
      <c r="N2445" s="496"/>
      <c r="O2445" s="496"/>
      <c r="P2445" s="496"/>
      <c r="Q2445" s="496"/>
    </row>
    <row r="2446" spans="6:17">
      <c r="F2446" s="496"/>
      <c r="G2446" s="496"/>
      <c r="H2446" s="496"/>
      <c r="I2446" s="496"/>
      <c r="J2446" s="496"/>
      <c r="K2446" s="496"/>
      <c r="L2446" s="496"/>
      <c r="M2446" s="496"/>
      <c r="N2446" s="496"/>
      <c r="O2446" s="496"/>
      <c r="P2446" s="496"/>
      <c r="Q2446" s="496"/>
    </row>
    <row r="2447" spans="6:17">
      <c r="F2447" s="496"/>
      <c r="G2447" s="496"/>
      <c r="H2447" s="496"/>
      <c r="I2447" s="496"/>
      <c r="J2447" s="496"/>
      <c r="K2447" s="496"/>
      <c r="L2447" s="496"/>
      <c r="M2447" s="496"/>
      <c r="N2447" s="496"/>
      <c r="O2447" s="496"/>
      <c r="P2447" s="496"/>
      <c r="Q2447" s="496"/>
    </row>
    <row r="2448" spans="6:17">
      <c r="F2448" s="496"/>
      <c r="G2448" s="496"/>
      <c r="H2448" s="496"/>
      <c r="I2448" s="496"/>
      <c r="J2448" s="496"/>
      <c r="K2448" s="496"/>
      <c r="L2448" s="496"/>
      <c r="M2448" s="496"/>
      <c r="N2448" s="496"/>
      <c r="O2448" s="496"/>
      <c r="P2448" s="496"/>
      <c r="Q2448" s="496"/>
    </row>
    <row r="2449" spans="6:17">
      <c r="F2449" s="496"/>
      <c r="G2449" s="496"/>
      <c r="H2449" s="496"/>
      <c r="I2449" s="496"/>
      <c r="J2449" s="496"/>
      <c r="K2449" s="496"/>
      <c r="L2449" s="496"/>
      <c r="M2449" s="496"/>
      <c r="N2449" s="496"/>
      <c r="O2449" s="496"/>
      <c r="P2449" s="496"/>
      <c r="Q2449" s="496"/>
    </row>
    <row r="2450" spans="6:17">
      <c r="F2450" s="496"/>
      <c r="G2450" s="496"/>
      <c r="H2450" s="496"/>
      <c r="I2450" s="496"/>
      <c r="J2450" s="496"/>
      <c r="K2450" s="496"/>
      <c r="L2450" s="496"/>
      <c r="M2450" s="496"/>
      <c r="N2450" s="496"/>
      <c r="O2450" s="496"/>
      <c r="P2450" s="496"/>
      <c r="Q2450" s="496"/>
    </row>
    <row r="2451" spans="6:17">
      <c r="F2451" s="496"/>
      <c r="G2451" s="496"/>
      <c r="H2451" s="496"/>
      <c r="I2451" s="496"/>
      <c r="J2451" s="496"/>
      <c r="K2451" s="496"/>
      <c r="L2451" s="496"/>
      <c r="M2451" s="496"/>
      <c r="N2451" s="496"/>
      <c r="O2451" s="496"/>
      <c r="P2451" s="496"/>
      <c r="Q2451" s="496"/>
    </row>
    <row r="2452" spans="6:17">
      <c r="F2452" s="496"/>
      <c r="G2452" s="496"/>
      <c r="H2452" s="496"/>
      <c r="I2452" s="496"/>
      <c r="J2452" s="496"/>
      <c r="K2452" s="496"/>
      <c r="L2452" s="496"/>
      <c r="M2452" s="496"/>
      <c r="N2452" s="496"/>
      <c r="O2452" s="496"/>
      <c r="P2452" s="496"/>
      <c r="Q2452" s="496"/>
    </row>
    <row r="2453" spans="6:17">
      <c r="F2453" s="496"/>
      <c r="G2453" s="496"/>
      <c r="H2453" s="496"/>
      <c r="I2453" s="496"/>
      <c r="J2453" s="496"/>
      <c r="K2453" s="496"/>
      <c r="L2453" s="496"/>
      <c r="M2453" s="496"/>
      <c r="N2453" s="496"/>
      <c r="O2453" s="496"/>
      <c r="P2453" s="496"/>
      <c r="Q2453" s="496"/>
    </row>
    <row r="2454" spans="6:17">
      <c r="F2454" s="496"/>
      <c r="G2454" s="496"/>
      <c r="H2454" s="496"/>
      <c r="I2454" s="496"/>
      <c r="J2454" s="496"/>
      <c r="K2454" s="496"/>
      <c r="L2454" s="496"/>
      <c r="M2454" s="496"/>
      <c r="N2454" s="496"/>
      <c r="O2454" s="496"/>
      <c r="P2454" s="496"/>
      <c r="Q2454" s="496"/>
    </row>
    <row r="2455" spans="6:17">
      <c r="F2455" s="496"/>
      <c r="G2455" s="496"/>
      <c r="H2455" s="496"/>
      <c r="I2455" s="496"/>
      <c r="J2455" s="496"/>
      <c r="K2455" s="496"/>
      <c r="L2455" s="496"/>
      <c r="M2455" s="496"/>
      <c r="N2455" s="496"/>
      <c r="O2455" s="496"/>
      <c r="P2455" s="496"/>
      <c r="Q2455" s="496"/>
    </row>
    <row r="2456" spans="6:17">
      <c r="F2456" s="496"/>
      <c r="G2456" s="496"/>
      <c r="H2456" s="496"/>
      <c r="I2456" s="496"/>
      <c r="J2456" s="496"/>
      <c r="K2456" s="496"/>
      <c r="L2456" s="496"/>
      <c r="M2456" s="496"/>
      <c r="N2456" s="496"/>
      <c r="O2456" s="496"/>
      <c r="P2456" s="496"/>
      <c r="Q2456" s="496"/>
    </row>
    <row r="2457" spans="6:17">
      <c r="F2457" s="496"/>
      <c r="G2457" s="496"/>
      <c r="H2457" s="496"/>
      <c r="I2457" s="496"/>
      <c r="J2457" s="496"/>
      <c r="K2457" s="496"/>
      <c r="L2457" s="496"/>
      <c r="M2457" s="496"/>
      <c r="N2457" s="496"/>
      <c r="O2457" s="496"/>
      <c r="P2457" s="496"/>
      <c r="Q2457" s="496"/>
    </row>
    <row r="2458" spans="6:17">
      <c r="F2458" s="496"/>
      <c r="G2458" s="496"/>
      <c r="H2458" s="496"/>
      <c r="I2458" s="496"/>
      <c r="J2458" s="496"/>
      <c r="K2458" s="496"/>
      <c r="L2458" s="496"/>
      <c r="M2458" s="496"/>
      <c r="N2458" s="496"/>
      <c r="O2458" s="496"/>
      <c r="P2458" s="496"/>
      <c r="Q2458" s="496"/>
    </row>
    <row r="2459" spans="6:17">
      <c r="F2459" s="496"/>
      <c r="G2459" s="496"/>
      <c r="H2459" s="496"/>
      <c r="I2459" s="496"/>
      <c r="J2459" s="496"/>
      <c r="K2459" s="496"/>
      <c r="L2459" s="496"/>
      <c r="M2459" s="496"/>
      <c r="N2459" s="496"/>
      <c r="O2459" s="496"/>
      <c r="P2459" s="496"/>
      <c r="Q2459" s="496"/>
    </row>
    <row r="2460" spans="6:17">
      <c r="F2460" s="496"/>
      <c r="G2460" s="496"/>
      <c r="H2460" s="496"/>
      <c r="I2460" s="496"/>
      <c r="J2460" s="496"/>
      <c r="K2460" s="496"/>
      <c r="L2460" s="496"/>
      <c r="M2460" s="496"/>
      <c r="N2460" s="496"/>
      <c r="O2460" s="496"/>
      <c r="P2460" s="496"/>
      <c r="Q2460" s="496"/>
    </row>
    <row r="2461" spans="6:17">
      <c r="F2461" s="496"/>
      <c r="G2461" s="496"/>
      <c r="H2461" s="496"/>
      <c r="I2461" s="496"/>
      <c r="J2461" s="496"/>
      <c r="K2461" s="496"/>
      <c r="L2461" s="496"/>
      <c r="M2461" s="496"/>
      <c r="N2461" s="496"/>
      <c r="O2461" s="496"/>
      <c r="P2461" s="496"/>
      <c r="Q2461" s="496"/>
    </row>
    <row r="2462" spans="6:17">
      <c r="F2462" s="496"/>
      <c r="G2462" s="496"/>
      <c r="H2462" s="496"/>
      <c r="I2462" s="496"/>
      <c r="J2462" s="496"/>
      <c r="K2462" s="496"/>
      <c r="L2462" s="496"/>
      <c r="M2462" s="496"/>
      <c r="N2462" s="496"/>
      <c r="O2462" s="496"/>
      <c r="P2462" s="496"/>
      <c r="Q2462" s="496"/>
    </row>
    <row r="2463" spans="6:17">
      <c r="F2463" s="496"/>
      <c r="G2463" s="496"/>
      <c r="H2463" s="496"/>
      <c r="I2463" s="496"/>
      <c r="J2463" s="496"/>
      <c r="K2463" s="496"/>
      <c r="L2463" s="496"/>
      <c r="M2463" s="496"/>
      <c r="N2463" s="496"/>
      <c r="O2463" s="496"/>
      <c r="P2463" s="496"/>
      <c r="Q2463" s="496"/>
    </row>
    <row r="2464" spans="6:17">
      <c r="F2464" s="496"/>
      <c r="G2464" s="496"/>
      <c r="H2464" s="496"/>
      <c r="I2464" s="496"/>
      <c r="J2464" s="496"/>
      <c r="K2464" s="496"/>
      <c r="L2464" s="496"/>
      <c r="M2464" s="496"/>
      <c r="N2464" s="496"/>
      <c r="O2464" s="496"/>
      <c r="P2464" s="496"/>
      <c r="Q2464" s="496"/>
    </row>
    <row r="2465" spans="6:17">
      <c r="F2465" s="496"/>
      <c r="G2465" s="496"/>
      <c r="H2465" s="496"/>
      <c r="I2465" s="496"/>
      <c r="J2465" s="496"/>
      <c r="K2465" s="496"/>
      <c r="L2465" s="496"/>
      <c r="M2465" s="496"/>
      <c r="N2465" s="496"/>
      <c r="O2465" s="496"/>
      <c r="P2465" s="496"/>
      <c r="Q2465" s="496"/>
    </row>
    <row r="2466" spans="6:17">
      <c r="F2466" s="496"/>
      <c r="G2466" s="496"/>
      <c r="H2466" s="496"/>
      <c r="I2466" s="496"/>
      <c r="J2466" s="496"/>
      <c r="K2466" s="496"/>
      <c r="L2466" s="496"/>
      <c r="M2466" s="496"/>
      <c r="N2466" s="496"/>
      <c r="O2466" s="496"/>
      <c r="P2466" s="496"/>
      <c r="Q2466" s="496"/>
    </row>
    <row r="2467" spans="6:17">
      <c r="F2467" s="496"/>
      <c r="G2467" s="496"/>
      <c r="H2467" s="496"/>
      <c r="I2467" s="496"/>
      <c r="J2467" s="496"/>
      <c r="K2467" s="496"/>
      <c r="L2467" s="496"/>
      <c r="M2467" s="496"/>
      <c r="N2467" s="496"/>
      <c r="O2467" s="496"/>
      <c r="P2467" s="496"/>
      <c r="Q2467" s="496"/>
    </row>
    <row r="2468" spans="6:17">
      <c r="F2468" s="496"/>
      <c r="G2468" s="496"/>
      <c r="H2468" s="496"/>
      <c r="I2468" s="496"/>
      <c r="J2468" s="496"/>
      <c r="K2468" s="496"/>
      <c r="L2468" s="496"/>
      <c r="M2468" s="496"/>
      <c r="N2468" s="496"/>
      <c r="O2468" s="496"/>
      <c r="P2468" s="496"/>
      <c r="Q2468" s="496"/>
    </row>
    <row r="2469" spans="6:17">
      <c r="F2469" s="496"/>
      <c r="G2469" s="496"/>
      <c r="H2469" s="496"/>
      <c r="I2469" s="496"/>
      <c r="J2469" s="496"/>
      <c r="K2469" s="496"/>
      <c r="L2469" s="496"/>
      <c r="M2469" s="496"/>
      <c r="N2469" s="496"/>
      <c r="O2469" s="496"/>
      <c r="P2469" s="496"/>
      <c r="Q2469" s="496"/>
    </row>
    <row r="2470" spans="6:17">
      <c r="F2470" s="496"/>
      <c r="G2470" s="496"/>
      <c r="H2470" s="496"/>
      <c r="I2470" s="496"/>
      <c r="J2470" s="496"/>
      <c r="K2470" s="496"/>
      <c r="L2470" s="496"/>
      <c r="M2470" s="496"/>
      <c r="N2470" s="496"/>
      <c r="O2470" s="496"/>
      <c r="P2470" s="496"/>
      <c r="Q2470" s="496"/>
    </row>
    <row r="2471" spans="6:17">
      <c r="F2471" s="496"/>
      <c r="G2471" s="496"/>
      <c r="H2471" s="496"/>
      <c r="I2471" s="496"/>
      <c r="J2471" s="496"/>
      <c r="K2471" s="496"/>
      <c r="L2471" s="496"/>
      <c r="M2471" s="496"/>
      <c r="N2471" s="496"/>
      <c r="O2471" s="496"/>
      <c r="P2471" s="496"/>
      <c r="Q2471" s="496"/>
    </row>
    <row r="2472" spans="6:17">
      <c r="F2472" s="496"/>
      <c r="G2472" s="496"/>
      <c r="H2472" s="496"/>
      <c r="I2472" s="496"/>
      <c r="J2472" s="496"/>
      <c r="K2472" s="496"/>
      <c r="L2472" s="496"/>
      <c r="M2472" s="496"/>
      <c r="N2472" s="496"/>
      <c r="O2472" s="496"/>
      <c r="P2472" s="496"/>
      <c r="Q2472" s="496"/>
    </row>
    <row r="2473" spans="6:17">
      <c r="F2473" s="496"/>
      <c r="G2473" s="496"/>
      <c r="H2473" s="496"/>
      <c r="I2473" s="496"/>
      <c r="J2473" s="496"/>
      <c r="K2473" s="496"/>
      <c r="L2473" s="496"/>
      <c r="M2473" s="496"/>
      <c r="N2473" s="496"/>
      <c r="O2473" s="496"/>
      <c r="P2473" s="496"/>
      <c r="Q2473" s="496"/>
    </row>
    <row r="2474" spans="6:17">
      <c r="F2474" s="496"/>
      <c r="G2474" s="496"/>
      <c r="H2474" s="496"/>
      <c r="I2474" s="496"/>
      <c r="J2474" s="496"/>
      <c r="K2474" s="496"/>
      <c r="L2474" s="496"/>
      <c r="M2474" s="496"/>
      <c r="N2474" s="496"/>
      <c r="O2474" s="496"/>
      <c r="P2474" s="496"/>
      <c r="Q2474" s="496"/>
    </row>
    <row r="2475" spans="6:17">
      <c r="F2475" s="496"/>
      <c r="G2475" s="496"/>
      <c r="H2475" s="496"/>
      <c r="I2475" s="496"/>
      <c r="J2475" s="496"/>
      <c r="K2475" s="496"/>
      <c r="L2475" s="496"/>
      <c r="M2475" s="496"/>
      <c r="N2475" s="496"/>
      <c r="O2475" s="496"/>
      <c r="P2475" s="496"/>
      <c r="Q2475" s="496"/>
    </row>
    <row r="2476" spans="6:17">
      <c r="F2476" s="496"/>
      <c r="G2476" s="496"/>
      <c r="H2476" s="496"/>
      <c r="I2476" s="496"/>
      <c r="J2476" s="496"/>
      <c r="K2476" s="496"/>
      <c r="L2476" s="496"/>
      <c r="M2476" s="496"/>
      <c r="N2476" s="496"/>
      <c r="O2476" s="496"/>
      <c r="P2476" s="496"/>
      <c r="Q2476" s="496"/>
    </row>
    <row r="2477" spans="6:17">
      <c r="F2477" s="496"/>
      <c r="G2477" s="496"/>
      <c r="H2477" s="496"/>
      <c r="I2477" s="496"/>
      <c r="J2477" s="496"/>
      <c r="K2477" s="496"/>
      <c r="L2477" s="496"/>
      <c r="M2477" s="496"/>
      <c r="N2477" s="496"/>
      <c r="O2477" s="496"/>
      <c r="P2477" s="496"/>
      <c r="Q2477" s="496"/>
    </row>
    <row r="2478" spans="6:17">
      <c r="F2478" s="496"/>
      <c r="G2478" s="496"/>
      <c r="H2478" s="496"/>
      <c r="I2478" s="496"/>
      <c r="J2478" s="496"/>
      <c r="K2478" s="496"/>
      <c r="L2478" s="496"/>
      <c r="M2478" s="496"/>
      <c r="N2478" s="496"/>
      <c r="O2478" s="496"/>
      <c r="P2478" s="496"/>
      <c r="Q2478" s="496"/>
    </row>
    <row r="2479" spans="6:17">
      <c r="F2479" s="496"/>
      <c r="G2479" s="496"/>
      <c r="H2479" s="496"/>
      <c r="I2479" s="496"/>
      <c r="J2479" s="496"/>
      <c r="K2479" s="496"/>
      <c r="L2479" s="496"/>
      <c r="M2479" s="496"/>
      <c r="N2479" s="496"/>
      <c r="O2479" s="496"/>
      <c r="P2479" s="496"/>
      <c r="Q2479" s="496"/>
    </row>
    <row r="2480" spans="6:17">
      <c r="F2480" s="496"/>
      <c r="G2480" s="496"/>
      <c r="H2480" s="496"/>
      <c r="I2480" s="496"/>
      <c r="J2480" s="496"/>
      <c r="K2480" s="496"/>
      <c r="L2480" s="496"/>
      <c r="M2480" s="496"/>
      <c r="N2480" s="496"/>
      <c r="O2480" s="496"/>
      <c r="P2480" s="496"/>
      <c r="Q2480" s="496"/>
    </row>
    <row r="2481" spans="6:17">
      <c r="F2481" s="496"/>
      <c r="G2481" s="496"/>
      <c r="H2481" s="496"/>
      <c r="I2481" s="496"/>
      <c r="J2481" s="496"/>
      <c r="K2481" s="496"/>
      <c r="L2481" s="496"/>
      <c r="M2481" s="496"/>
      <c r="N2481" s="496"/>
      <c r="O2481" s="496"/>
      <c r="P2481" s="496"/>
      <c r="Q2481" s="496"/>
    </row>
    <row r="2482" spans="6:17">
      <c r="F2482" s="496"/>
      <c r="G2482" s="496"/>
      <c r="H2482" s="496"/>
      <c r="I2482" s="496"/>
      <c r="J2482" s="496"/>
      <c r="K2482" s="496"/>
      <c r="L2482" s="496"/>
      <c r="M2482" s="496"/>
      <c r="N2482" s="496"/>
      <c r="O2482" s="496"/>
      <c r="P2482" s="496"/>
      <c r="Q2482" s="496"/>
    </row>
    <row r="2483" spans="6:17">
      <c r="F2483" s="496"/>
      <c r="G2483" s="496"/>
      <c r="H2483" s="496"/>
      <c r="I2483" s="496"/>
      <c r="J2483" s="496"/>
      <c r="K2483" s="496"/>
      <c r="L2483" s="496"/>
      <c r="M2483" s="496"/>
      <c r="N2483" s="496"/>
      <c r="O2483" s="496"/>
      <c r="P2483" s="496"/>
      <c r="Q2483" s="496"/>
    </row>
    <row r="2484" spans="6:17">
      <c r="F2484" s="496"/>
      <c r="G2484" s="496"/>
      <c r="H2484" s="496"/>
      <c r="I2484" s="496"/>
      <c r="J2484" s="496"/>
      <c r="K2484" s="496"/>
      <c r="L2484" s="496"/>
      <c r="M2484" s="496"/>
      <c r="N2484" s="496"/>
      <c r="O2484" s="496"/>
      <c r="P2484" s="496"/>
      <c r="Q2484" s="496"/>
    </row>
    <row r="2485" spans="6:17">
      <c r="F2485" s="496"/>
      <c r="G2485" s="496"/>
      <c r="H2485" s="496"/>
      <c r="I2485" s="496"/>
      <c r="J2485" s="496"/>
      <c r="K2485" s="496"/>
      <c r="L2485" s="496"/>
      <c r="M2485" s="496"/>
      <c r="N2485" s="496"/>
      <c r="O2485" s="496"/>
      <c r="P2485" s="496"/>
      <c r="Q2485" s="496"/>
    </row>
    <row r="2486" spans="6:17">
      <c r="F2486" s="496"/>
      <c r="G2486" s="496"/>
      <c r="H2486" s="496"/>
      <c r="I2486" s="496"/>
      <c r="J2486" s="496"/>
      <c r="K2486" s="496"/>
      <c r="L2486" s="496"/>
      <c r="M2486" s="496"/>
      <c r="N2486" s="496"/>
      <c r="O2486" s="496"/>
      <c r="P2486" s="496"/>
      <c r="Q2486" s="496"/>
    </row>
    <row r="2487" spans="6:17">
      <c r="F2487" s="496"/>
      <c r="G2487" s="496"/>
      <c r="H2487" s="496"/>
      <c r="I2487" s="496"/>
      <c r="J2487" s="496"/>
      <c r="K2487" s="496"/>
      <c r="L2487" s="496"/>
      <c r="M2487" s="496"/>
      <c r="N2487" s="496"/>
      <c r="O2487" s="496"/>
      <c r="P2487" s="496"/>
      <c r="Q2487" s="496"/>
    </row>
    <row r="2488" spans="6:17">
      <c r="F2488" s="496"/>
      <c r="G2488" s="496"/>
      <c r="H2488" s="496"/>
      <c r="I2488" s="496"/>
      <c r="J2488" s="496"/>
      <c r="K2488" s="496"/>
      <c r="L2488" s="496"/>
      <c r="M2488" s="496"/>
      <c r="N2488" s="496"/>
      <c r="O2488" s="496"/>
      <c r="P2488" s="496"/>
      <c r="Q2488" s="496"/>
    </row>
    <row r="2489" spans="6:17">
      <c r="F2489" s="496"/>
      <c r="G2489" s="496"/>
      <c r="H2489" s="496"/>
      <c r="I2489" s="496"/>
      <c r="J2489" s="496"/>
      <c r="K2489" s="496"/>
      <c r="L2489" s="496"/>
      <c r="M2489" s="496"/>
      <c r="N2489" s="496"/>
      <c r="O2489" s="496"/>
      <c r="P2489" s="496"/>
      <c r="Q2489" s="496"/>
    </row>
    <row r="2490" spans="6:17">
      <c r="F2490" s="496"/>
      <c r="G2490" s="496"/>
      <c r="H2490" s="496"/>
      <c r="I2490" s="496"/>
      <c r="J2490" s="496"/>
      <c r="K2490" s="496"/>
      <c r="L2490" s="496"/>
      <c r="M2490" s="496"/>
      <c r="N2490" s="496"/>
      <c r="O2490" s="496"/>
      <c r="P2490" s="496"/>
      <c r="Q2490" s="496"/>
    </row>
    <row r="2491" spans="6:17">
      <c r="F2491" s="496"/>
      <c r="G2491" s="496"/>
      <c r="H2491" s="496"/>
      <c r="I2491" s="496"/>
      <c r="J2491" s="496"/>
      <c r="K2491" s="496"/>
      <c r="L2491" s="496"/>
      <c r="M2491" s="496"/>
      <c r="N2491" s="496"/>
      <c r="O2491" s="496"/>
      <c r="P2491" s="496"/>
      <c r="Q2491" s="496"/>
    </row>
    <row r="2492" spans="6:17">
      <c r="F2492" s="496"/>
      <c r="G2492" s="496"/>
      <c r="H2492" s="496"/>
      <c r="I2492" s="496"/>
      <c r="J2492" s="496"/>
      <c r="K2492" s="496"/>
      <c r="L2492" s="496"/>
      <c r="M2492" s="496"/>
      <c r="N2492" s="496"/>
      <c r="O2492" s="496"/>
      <c r="P2492" s="496"/>
      <c r="Q2492" s="496"/>
    </row>
    <row r="2493" spans="6:17">
      <c r="F2493" s="496"/>
      <c r="G2493" s="496"/>
      <c r="H2493" s="496"/>
      <c r="I2493" s="496"/>
      <c r="J2493" s="496"/>
      <c r="K2493" s="496"/>
      <c r="L2493" s="496"/>
      <c r="M2493" s="496"/>
      <c r="N2493" s="496"/>
      <c r="O2493" s="496"/>
      <c r="P2493" s="496"/>
      <c r="Q2493" s="496"/>
    </row>
    <row r="2494" spans="6:17">
      <c r="F2494" s="496"/>
      <c r="G2494" s="496"/>
      <c r="H2494" s="496"/>
      <c r="I2494" s="496"/>
      <c r="J2494" s="496"/>
      <c r="K2494" s="496"/>
      <c r="L2494" s="496"/>
      <c r="M2494" s="496"/>
      <c r="N2494" s="496"/>
      <c r="O2494" s="496"/>
      <c r="P2494" s="496"/>
      <c r="Q2494" s="496"/>
    </row>
    <row r="2495" spans="6:17">
      <c r="F2495" s="496"/>
      <c r="G2495" s="496"/>
      <c r="H2495" s="496"/>
      <c r="I2495" s="496"/>
      <c r="J2495" s="496"/>
      <c r="K2495" s="496"/>
      <c r="L2495" s="496"/>
      <c r="M2495" s="496"/>
      <c r="N2495" s="496"/>
      <c r="O2495" s="496"/>
      <c r="P2495" s="496"/>
      <c r="Q2495" s="496"/>
    </row>
    <row r="2496" spans="6:17">
      <c r="F2496" s="496"/>
      <c r="G2496" s="496"/>
      <c r="H2496" s="496"/>
      <c r="I2496" s="496"/>
      <c r="J2496" s="496"/>
      <c r="K2496" s="496"/>
      <c r="L2496" s="496"/>
      <c r="M2496" s="496"/>
      <c r="N2496" s="496"/>
      <c r="O2496" s="496"/>
      <c r="P2496" s="496"/>
      <c r="Q2496" s="496"/>
    </row>
    <row r="2497" spans="6:17">
      <c r="F2497" s="496"/>
      <c r="G2497" s="496"/>
      <c r="H2497" s="496"/>
      <c r="I2497" s="496"/>
      <c r="J2497" s="496"/>
      <c r="K2497" s="496"/>
      <c r="L2497" s="496"/>
      <c r="M2497" s="496"/>
      <c r="N2497" s="496"/>
      <c r="O2497" s="496"/>
      <c r="P2497" s="496"/>
      <c r="Q2497" s="496"/>
    </row>
    <row r="2498" spans="6:17">
      <c r="F2498" s="496"/>
      <c r="G2498" s="496"/>
      <c r="H2498" s="496"/>
      <c r="I2498" s="496"/>
      <c r="J2498" s="496"/>
      <c r="K2498" s="496"/>
      <c r="L2498" s="496"/>
      <c r="M2498" s="496"/>
      <c r="N2498" s="496"/>
      <c r="O2498" s="496"/>
      <c r="P2498" s="496"/>
      <c r="Q2498" s="496"/>
    </row>
    <row r="2499" spans="6:17">
      <c r="F2499" s="496"/>
      <c r="G2499" s="496"/>
      <c r="H2499" s="496"/>
      <c r="I2499" s="496"/>
      <c r="J2499" s="496"/>
      <c r="K2499" s="496"/>
      <c r="L2499" s="496"/>
      <c r="M2499" s="496"/>
      <c r="N2499" s="496"/>
      <c r="O2499" s="496"/>
      <c r="P2499" s="496"/>
      <c r="Q2499" s="496"/>
    </row>
    <row r="2500" spans="6:17">
      <c r="F2500" s="496"/>
      <c r="G2500" s="496"/>
      <c r="H2500" s="496"/>
      <c r="I2500" s="496"/>
      <c r="J2500" s="496"/>
      <c r="K2500" s="496"/>
      <c r="L2500" s="496"/>
      <c r="M2500" s="496"/>
      <c r="N2500" s="496"/>
      <c r="O2500" s="496"/>
      <c r="P2500" s="496"/>
      <c r="Q2500" s="496"/>
    </row>
    <row r="2501" spans="6:17">
      <c r="F2501" s="496"/>
      <c r="G2501" s="496"/>
      <c r="H2501" s="496"/>
      <c r="I2501" s="496"/>
      <c r="J2501" s="496"/>
      <c r="K2501" s="496"/>
      <c r="L2501" s="496"/>
      <c r="M2501" s="496"/>
      <c r="N2501" s="496"/>
      <c r="O2501" s="496"/>
      <c r="P2501" s="496"/>
      <c r="Q2501" s="496"/>
    </row>
    <row r="2502" spans="6:17">
      <c r="F2502" s="496"/>
      <c r="G2502" s="496"/>
      <c r="H2502" s="496"/>
      <c r="I2502" s="496"/>
      <c r="J2502" s="496"/>
      <c r="K2502" s="496"/>
      <c r="L2502" s="496"/>
      <c r="M2502" s="496"/>
      <c r="N2502" s="496"/>
      <c r="O2502" s="496"/>
      <c r="P2502" s="496"/>
      <c r="Q2502" s="496"/>
    </row>
    <row r="2503" spans="6:17">
      <c r="F2503" s="496"/>
      <c r="G2503" s="496"/>
      <c r="H2503" s="496"/>
      <c r="I2503" s="496"/>
      <c r="J2503" s="496"/>
      <c r="K2503" s="496"/>
      <c r="L2503" s="496"/>
      <c r="M2503" s="496"/>
      <c r="N2503" s="496"/>
      <c r="O2503" s="496"/>
      <c r="P2503" s="496"/>
      <c r="Q2503" s="496"/>
    </row>
    <row r="2504" spans="6:17">
      <c r="F2504" s="496"/>
      <c r="G2504" s="496"/>
      <c r="H2504" s="496"/>
      <c r="I2504" s="496"/>
      <c r="J2504" s="496"/>
      <c r="K2504" s="496"/>
      <c r="L2504" s="496"/>
      <c r="M2504" s="496"/>
      <c r="N2504" s="496"/>
      <c r="O2504" s="496"/>
      <c r="P2504" s="496"/>
      <c r="Q2504" s="496"/>
    </row>
    <row r="2505" spans="6:17">
      <c r="F2505" s="496"/>
      <c r="G2505" s="496"/>
      <c r="H2505" s="496"/>
      <c r="I2505" s="496"/>
      <c r="J2505" s="496"/>
      <c r="K2505" s="496"/>
      <c r="L2505" s="496"/>
      <c r="M2505" s="496"/>
      <c r="N2505" s="496"/>
      <c r="O2505" s="496"/>
      <c r="P2505" s="496"/>
      <c r="Q2505" s="496"/>
    </row>
    <row r="2506" spans="6:17">
      <c r="F2506" s="496"/>
      <c r="G2506" s="496"/>
      <c r="H2506" s="496"/>
      <c r="I2506" s="496"/>
      <c r="J2506" s="496"/>
      <c r="K2506" s="496"/>
      <c r="L2506" s="496"/>
      <c r="M2506" s="496"/>
      <c r="N2506" s="496"/>
      <c r="O2506" s="496"/>
      <c r="P2506" s="496"/>
      <c r="Q2506" s="496"/>
    </row>
    <row r="2507" spans="6:17">
      <c r="F2507" s="496"/>
      <c r="G2507" s="496"/>
      <c r="H2507" s="496"/>
      <c r="I2507" s="496"/>
      <c r="J2507" s="496"/>
      <c r="K2507" s="496"/>
      <c r="L2507" s="496"/>
      <c r="M2507" s="496"/>
      <c r="N2507" s="496"/>
      <c r="O2507" s="496"/>
      <c r="P2507" s="496"/>
      <c r="Q2507" s="496"/>
    </row>
    <row r="2508" spans="6:17">
      <c r="F2508" s="496"/>
      <c r="G2508" s="496"/>
      <c r="H2508" s="496"/>
      <c r="I2508" s="496"/>
      <c r="J2508" s="496"/>
      <c r="K2508" s="496"/>
      <c r="L2508" s="496"/>
      <c r="M2508" s="496"/>
      <c r="N2508" s="496"/>
      <c r="O2508" s="496"/>
      <c r="P2508" s="496"/>
      <c r="Q2508" s="496"/>
    </row>
    <row r="2509" spans="6:17">
      <c r="F2509" s="496"/>
      <c r="G2509" s="496"/>
      <c r="H2509" s="496"/>
      <c r="I2509" s="496"/>
      <c r="J2509" s="496"/>
      <c r="K2509" s="496"/>
      <c r="L2509" s="496"/>
      <c r="M2509" s="496"/>
      <c r="N2509" s="496"/>
      <c r="O2509" s="496"/>
      <c r="P2509" s="496"/>
      <c r="Q2509" s="496"/>
    </row>
    <row r="2510" spans="6:17">
      <c r="F2510" s="496"/>
      <c r="G2510" s="496"/>
      <c r="H2510" s="496"/>
      <c r="I2510" s="496"/>
      <c r="J2510" s="496"/>
      <c r="K2510" s="496"/>
      <c r="L2510" s="496"/>
      <c r="M2510" s="496"/>
      <c r="N2510" s="496"/>
      <c r="O2510" s="496"/>
      <c r="P2510" s="496"/>
      <c r="Q2510" s="496"/>
    </row>
    <row r="2511" spans="6:17">
      <c r="F2511" s="496"/>
      <c r="G2511" s="496"/>
      <c r="H2511" s="496"/>
      <c r="I2511" s="496"/>
      <c r="J2511" s="496"/>
      <c r="K2511" s="496"/>
      <c r="L2511" s="496"/>
      <c r="M2511" s="496"/>
      <c r="N2511" s="496"/>
      <c r="O2511" s="496"/>
      <c r="P2511" s="496"/>
      <c r="Q2511" s="496"/>
    </row>
    <row r="2512" spans="6:17">
      <c r="F2512" s="496"/>
      <c r="G2512" s="496"/>
      <c r="H2512" s="496"/>
      <c r="I2512" s="496"/>
      <c r="J2512" s="496"/>
      <c r="K2512" s="496"/>
      <c r="L2512" s="496"/>
      <c r="M2512" s="496"/>
      <c r="N2512" s="496"/>
      <c r="O2512" s="496"/>
      <c r="P2512" s="496"/>
      <c r="Q2512" s="496"/>
    </row>
    <row r="2513" spans="6:17">
      <c r="F2513" s="496"/>
      <c r="G2513" s="496"/>
      <c r="H2513" s="496"/>
      <c r="I2513" s="496"/>
      <c r="J2513" s="496"/>
      <c r="K2513" s="496"/>
      <c r="L2513" s="496"/>
      <c r="M2513" s="496"/>
      <c r="N2513" s="496"/>
      <c r="O2513" s="496"/>
      <c r="P2513" s="496"/>
      <c r="Q2513" s="496"/>
    </row>
    <row r="2514" spans="6:17">
      <c r="F2514" s="496"/>
      <c r="G2514" s="496"/>
      <c r="H2514" s="496"/>
      <c r="I2514" s="496"/>
      <c r="J2514" s="496"/>
      <c r="K2514" s="496"/>
      <c r="L2514" s="496"/>
      <c r="M2514" s="496"/>
      <c r="N2514" s="496"/>
      <c r="O2514" s="496"/>
      <c r="P2514" s="496"/>
      <c r="Q2514" s="496"/>
    </row>
    <row r="2515" spans="6:17">
      <c r="F2515" s="496"/>
      <c r="G2515" s="496"/>
      <c r="H2515" s="496"/>
      <c r="I2515" s="496"/>
      <c r="J2515" s="496"/>
      <c r="K2515" s="496"/>
      <c r="L2515" s="496"/>
      <c r="M2515" s="496"/>
      <c r="N2515" s="496"/>
      <c r="O2515" s="496"/>
      <c r="P2515" s="496"/>
      <c r="Q2515" s="496"/>
    </row>
    <row r="2516" spans="6:17">
      <c r="F2516" s="496"/>
      <c r="G2516" s="496"/>
      <c r="H2516" s="496"/>
      <c r="I2516" s="496"/>
      <c r="J2516" s="496"/>
      <c r="K2516" s="496"/>
      <c r="L2516" s="496"/>
      <c r="M2516" s="496"/>
      <c r="N2516" s="496"/>
      <c r="O2516" s="496"/>
      <c r="P2516" s="496"/>
      <c r="Q2516" s="496"/>
    </row>
    <row r="2517" spans="6:17">
      <c r="F2517" s="496"/>
      <c r="G2517" s="496"/>
      <c r="H2517" s="496"/>
      <c r="I2517" s="496"/>
      <c r="J2517" s="496"/>
      <c r="K2517" s="496"/>
      <c r="L2517" s="496"/>
      <c r="M2517" s="496"/>
      <c r="N2517" s="496"/>
      <c r="O2517" s="496"/>
      <c r="P2517" s="496"/>
      <c r="Q2517" s="496"/>
    </row>
    <row r="2518" spans="6:17">
      <c r="F2518" s="496"/>
      <c r="G2518" s="496"/>
      <c r="H2518" s="496"/>
      <c r="I2518" s="496"/>
      <c r="J2518" s="496"/>
      <c r="K2518" s="496"/>
      <c r="L2518" s="496"/>
      <c r="M2518" s="496"/>
      <c r="N2518" s="496"/>
      <c r="O2518" s="496"/>
      <c r="P2518" s="496"/>
      <c r="Q2518" s="496"/>
    </row>
    <row r="2519" spans="6:17">
      <c r="F2519" s="496"/>
      <c r="G2519" s="496"/>
      <c r="H2519" s="496"/>
      <c r="I2519" s="496"/>
      <c r="J2519" s="496"/>
      <c r="K2519" s="496"/>
      <c r="L2519" s="496"/>
      <c r="M2519" s="496"/>
      <c r="N2519" s="496"/>
      <c r="O2519" s="496"/>
      <c r="P2519" s="496"/>
      <c r="Q2519" s="496"/>
    </row>
    <row r="2520" spans="6:17">
      <c r="F2520" s="496"/>
      <c r="G2520" s="496"/>
      <c r="H2520" s="496"/>
      <c r="I2520" s="496"/>
      <c r="J2520" s="496"/>
      <c r="K2520" s="496"/>
      <c r="L2520" s="496"/>
      <c r="M2520" s="496"/>
      <c r="N2520" s="496"/>
      <c r="O2520" s="496"/>
      <c r="P2520" s="496"/>
      <c r="Q2520" s="496"/>
    </row>
    <row r="2521" spans="6:17">
      <c r="F2521" s="496"/>
      <c r="G2521" s="496"/>
      <c r="H2521" s="496"/>
      <c r="I2521" s="496"/>
      <c r="J2521" s="496"/>
      <c r="K2521" s="496"/>
      <c r="L2521" s="496"/>
      <c r="M2521" s="496"/>
      <c r="N2521" s="496"/>
      <c r="O2521" s="496"/>
      <c r="P2521" s="496"/>
      <c r="Q2521" s="496"/>
    </row>
    <row r="2522" spans="6:17">
      <c r="F2522" s="496"/>
      <c r="G2522" s="496"/>
      <c r="H2522" s="496"/>
      <c r="I2522" s="496"/>
      <c r="J2522" s="496"/>
      <c r="K2522" s="496"/>
      <c r="L2522" s="496"/>
      <c r="M2522" s="496"/>
      <c r="N2522" s="496"/>
      <c r="O2522" s="496"/>
      <c r="P2522" s="496"/>
      <c r="Q2522" s="496"/>
    </row>
    <row r="2523" spans="6:17">
      <c r="F2523" s="496"/>
      <c r="G2523" s="496"/>
      <c r="H2523" s="496"/>
      <c r="I2523" s="496"/>
      <c r="J2523" s="496"/>
      <c r="K2523" s="496"/>
      <c r="L2523" s="496"/>
      <c r="M2523" s="496"/>
      <c r="N2523" s="496"/>
      <c r="O2523" s="496"/>
      <c r="P2523" s="496"/>
      <c r="Q2523" s="496"/>
    </row>
    <row r="2524" spans="6:17">
      <c r="F2524" s="496"/>
      <c r="G2524" s="496"/>
      <c r="H2524" s="496"/>
      <c r="I2524" s="496"/>
      <c r="J2524" s="496"/>
      <c r="K2524" s="496"/>
      <c r="L2524" s="496"/>
      <c r="M2524" s="496"/>
      <c r="N2524" s="496"/>
      <c r="O2524" s="496"/>
      <c r="P2524" s="496"/>
      <c r="Q2524" s="496"/>
    </row>
    <row r="2525" spans="6:17">
      <c r="F2525" s="496"/>
      <c r="G2525" s="496"/>
      <c r="H2525" s="496"/>
      <c r="I2525" s="496"/>
      <c r="J2525" s="496"/>
      <c r="K2525" s="496"/>
      <c r="L2525" s="496"/>
      <c r="M2525" s="496"/>
      <c r="N2525" s="496"/>
      <c r="O2525" s="496"/>
      <c r="P2525" s="496"/>
      <c r="Q2525" s="496"/>
    </row>
    <row r="2526" spans="6:17">
      <c r="F2526" s="496"/>
      <c r="G2526" s="496"/>
      <c r="H2526" s="496"/>
      <c r="I2526" s="496"/>
      <c r="J2526" s="496"/>
      <c r="K2526" s="496"/>
      <c r="L2526" s="496"/>
      <c r="M2526" s="496"/>
      <c r="N2526" s="496"/>
      <c r="O2526" s="496"/>
      <c r="P2526" s="496"/>
      <c r="Q2526" s="496"/>
    </row>
    <row r="2527" spans="6:17">
      <c r="F2527" s="496"/>
      <c r="G2527" s="496"/>
      <c r="H2527" s="496"/>
      <c r="I2527" s="496"/>
      <c r="J2527" s="496"/>
      <c r="K2527" s="496"/>
      <c r="L2527" s="496"/>
      <c r="M2527" s="496"/>
      <c r="N2527" s="496"/>
      <c r="O2527" s="496"/>
      <c r="P2527" s="496"/>
      <c r="Q2527" s="496"/>
    </row>
    <row r="2528" spans="6:17">
      <c r="F2528" s="496"/>
      <c r="G2528" s="496"/>
      <c r="H2528" s="496"/>
      <c r="I2528" s="496"/>
      <c r="J2528" s="496"/>
      <c r="K2528" s="496"/>
      <c r="L2528" s="496"/>
      <c r="M2528" s="496"/>
      <c r="N2528" s="496"/>
      <c r="O2528" s="496"/>
      <c r="P2528" s="496"/>
      <c r="Q2528" s="496"/>
    </row>
    <row r="2529" spans="6:17">
      <c r="F2529" s="496"/>
      <c r="G2529" s="496"/>
      <c r="H2529" s="496"/>
      <c r="I2529" s="496"/>
      <c r="J2529" s="496"/>
      <c r="K2529" s="496"/>
      <c r="L2529" s="496"/>
      <c r="M2529" s="496"/>
      <c r="N2529" s="496"/>
      <c r="O2529" s="496"/>
      <c r="P2529" s="496"/>
      <c r="Q2529" s="496"/>
    </row>
    <row r="2530" spans="6:17">
      <c r="F2530" s="496"/>
      <c r="G2530" s="496"/>
      <c r="H2530" s="496"/>
      <c r="I2530" s="496"/>
      <c r="J2530" s="496"/>
      <c r="K2530" s="496"/>
      <c r="L2530" s="496"/>
      <c r="M2530" s="496"/>
      <c r="N2530" s="496"/>
      <c r="O2530" s="496"/>
      <c r="P2530" s="496"/>
      <c r="Q2530" s="496"/>
    </row>
    <row r="2531" spans="6:17">
      <c r="F2531" s="496"/>
      <c r="G2531" s="496"/>
      <c r="H2531" s="496"/>
      <c r="I2531" s="496"/>
      <c r="J2531" s="496"/>
      <c r="K2531" s="496"/>
      <c r="L2531" s="496"/>
      <c r="M2531" s="496"/>
      <c r="N2531" s="496"/>
      <c r="O2531" s="496"/>
      <c r="P2531" s="496"/>
      <c r="Q2531" s="496"/>
    </row>
    <row r="2532" spans="6:17">
      <c r="F2532" s="496"/>
      <c r="G2532" s="496"/>
      <c r="H2532" s="496"/>
      <c r="I2532" s="496"/>
      <c r="J2532" s="496"/>
      <c r="K2532" s="496"/>
      <c r="L2532" s="496"/>
      <c r="M2532" s="496"/>
      <c r="N2532" s="496"/>
      <c r="O2532" s="496"/>
      <c r="P2532" s="496"/>
      <c r="Q2532" s="496"/>
    </row>
    <row r="2533" spans="6:17">
      <c r="F2533" s="496"/>
      <c r="G2533" s="496"/>
      <c r="H2533" s="496"/>
      <c r="I2533" s="496"/>
      <c r="J2533" s="496"/>
      <c r="K2533" s="496"/>
      <c r="L2533" s="496"/>
      <c r="M2533" s="496"/>
      <c r="N2533" s="496"/>
      <c r="O2533" s="496"/>
      <c r="P2533" s="496"/>
      <c r="Q2533" s="496"/>
    </row>
    <row r="2534" spans="6:17">
      <c r="F2534" s="496"/>
      <c r="G2534" s="496"/>
      <c r="H2534" s="496"/>
      <c r="I2534" s="496"/>
      <c r="J2534" s="496"/>
      <c r="K2534" s="496"/>
      <c r="L2534" s="496"/>
      <c r="M2534" s="496"/>
      <c r="N2534" s="496"/>
      <c r="O2534" s="496"/>
      <c r="P2534" s="496"/>
      <c r="Q2534" s="496"/>
    </row>
    <row r="2535" spans="6:17">
      <c r="F2535" s="496"/>
      <c r="G2535" s="496"/>
      <c r="H2535" s="496"/>
      <c r="I2535" s="496"/>
      <c r="J2535" s="496"/>
      <c r="K2535" s="496"/>
      <c r="L2535" s="496"/>
      <c r="M2535" s="496"/>
      <c r="N2535" s="496"/>
      <c r="O2535" s="496"/>
      <c r="P2535" s="496"/>
      <c r="Q2535" s="496"/>
    </row>
    <row r="2536" spans="6:17">
      <c r="F2536" s="496"/>
      <c r="G2536" s="496"/>
      <c r="H2536" s="496"/>
      <c r="I2536" s="496"/>
      <c r="J2536" s="496"/>
      <c r="K2536" s="496"/>
      <c r="L2536" s="496"/>
      <c r="M2536" s="496"/>
      <c r="N2536" s="496"/>
      <c r="O2536" s="496"/>
      <c r="P2536" s="496"/>
      <c r="Q2536" s="496"/>
    </row>
    <row r="2537" spans="6:17">
      <c r="F2537" s="496"/>
      <c r="G2537" s="496"/>
      <c r="H2537" s="496"/>
      <c r="I2537" s="496"/>
      <c r="J2537" s="496"/>
      <c r="K2537" s="496"/>
      <c r="L2537" s="496"/>
      <c r="M2537" s="496"/>
      <c r="N2537" s="496"/>
      <c r="O2537" s="496"/>
      <c r="P2537" s="496"/>
      <c r="Q2537" s="496"/>
    </row>
    <row r="2538" spans="6:17">
      <c r="F2538" s="496"/>
      <c r="G2538" s="496"/>
      <c r="H2538" s="496"/>
      <c r="I2538" s="496"/>
      <c r="J2538" s="496"/>
      <c r="K2538" s="496"/>
      <c r="L2538" s="496"/>
      <c r="M2538" s="496"/>
      <c r="N2538" s="496"/>
      <c r="O2538" s="496"/>
      <c r="P2538" s="496"/>
      <c r="Q2538" s="496"/>
    </row>
    <row r="2539" spans="6:17">
      <c r="F2539" s="496"/>
      <c r="G2539" s="496"/>
      <c r="H2539" s="496"/>
      <c r="I2539" s="496"/>
      <c r="J2539" s="496"/>
      <c r="K2539" s="496"/>
      <c r="L2539" s="496"/>
      <c r="M2539" s="496"/>
      <c r="N2539" s="496"/>
      <c r="O2539" s="496"/>
      <c r="P2539" s="496"/>
      <c r="Q2539" s="496"/>
    </row>
    <row r="2540" spans="6:17">
      <c r="F2540" s="496"/>
      <c r="G2540" s="496"/>
      <c r="H2540" s="496"/>
      <c r="I2540" s="496"/>
      <c r="J2540" s="496"/>
      <c r="K2540" s="496"/>
      <c r="L2540" s="496"/>
      <c r="M2540" s="496"/>
      <c r="N2540" s="496"/>
      <c r="O2540" s="496"/>
      <c r="P2540" s="496"/>
      <c r="Q2540" s="496"/>
    </row>
    <row r="2541" spans="6:17">
      <c r="F2541" s="496"/>
      <c r="G2541" s="496"/>
      <c r="H2541" s="496"/>
      <c r="I2541" s="496"/>
      <c r="J2541" s="496"/>
      <c r="K2541" s="496"/>
      <c r="L2541" s="496"/>
      <c r="M2541" s="496"/>
      <c r="N2541" s="496"/>
      <c r="O2541" s="496"/>
      <c r="P2541" s="496"/>
      <c r="Q2541" s="496"/>
    </row>
    <row r="2542" spans="6:17">
      <c r="F2542" s="496"/>
      <c r="G2542" s="496"/>
      <c r="H2542" s="496"/>
      <c r="I2542" s="496"/>
      <c r="J2542" s="496"/>
      <c r="K2542" s="496"/>
      <c r="L2542" s="496"/>
      <c r="M2542" s="496"/>
      <c r="N2542" s="496"/>
      <c r="O2542" s="496"/>
      <c r="P2542" s="496"/>
      <c r="Q2542" s="496"/>
    </row>
    <row r="2543" spans="6:17">
      <c r="F2543" s="496"/>
      <c r="G2543" s="496"/>
      <c r="H2543" s="496"/>
      <c r="I2543" s="496"/>
      <c r="J2543" s="496"/>
      <c r="K2543" s="496"/>
      <c r="L2543" s="496"/>
      <c r="M2543" s="496"/>
      <c r="N2543" s="496"/>
      <c r="O2543" s="496"/>
      <c r="P2543" s="496"/>
      <c r="Q2543" s="496"/>
    </row>
    <row r="2544" spans="6:17">
      <c r="F2544" s="496"/>
      <c r="G2544" s="496"/>
      <c r="H2544" s="496"/>
      <c r="I2544" s="496"/>
      <c r="J2544" s="496"/>
      <c r="K2544" s="496"/>
      <c r="L2544" s="496"/>
      <c r="M2544" s="496"/>
      <c r="N2544" s="496"/>
      <c r="O2544" s="496"/>
      <c r="P2544" s="496"/>
      <c r="Q2544" s="496"/>
    </row>
    <row r="2545" spans="6:17">
      <c r="F2545" s="496"/>
      <c r="G2545" s="496"/>
      <c r="H2545" s="496"/>
      <c r="I2545" s="496"/>
      <c r="J2545" s="496"/>
      <c r="K2545" s="496"/>
      <c r="L2545" s="496"/>
      <c r="M2545" s="496"/>
      <c r="N2545" s="496"/>
      <c r="O2545" s="496"/>
      <c r="P2545" s="496"/>
      <c r="Q2545" s="496"/>
    </row>
    <row r="2546" spans="6:17">
      <c r="F2546" s="496"/>
      <c r="G2546" s="496"/>
      <c r="H2546" s="496"/>
      <c r="I2546" s="496"/>
      <c r="J2546" s="496"/>
      <c r="K2546" s="496"/>
      <c r="L2546" s="496"/>
      <c r="M2546" s="496"/>
      <c r="N2546" s="496"/>
      <c r="O2546" s="496"/>
      <c r="P2546" s="496"/>
      <c r="Q2546" s="496"/>
    </row>
    <row r="2547" spans="6:17">
      <c r="F2547" s="496"/>
      <c r="G2547" s="496"/>
      <c r="H2547" s="496"/>
      <c r="I2547" s="496"/>
      <c r="J2547" s="496"/>
      <c r="K2547" s="496"/>
      <c r="L2547" s="496"/>
      <c r="M2547" s="496"/>
      <c r="N2547" s="496"/>
      <c r="O2547" s="496"/>
      <c r="P2547" s="496"/>
      <c r="Q2547" s="496"/>
    </row>
    <row r="2548" spans="6:17">
      <c r="F2548" s="496"/>
      <c r="G2548" s="496"/>
      <c r="H2548" s="496"/>
      <c r="I2548" s="496"/>
      <c r="J2548" s="496"/>
      <c r="K2548" s="496"/>
      <c r="L2548" s="496"/>
      <c r="M2548" s="496"/>
      <c r="N2548" s="496"/>
      <c r="O2548" s="496"/>
      <c r="P2548" s="496"/>
      <c r="Q2548" s="496"/>
    </row>
    <row r="2549" spans="6:17">
      <c r="F2549" s="496"/>
      <c r="G2549" s="496"/>
      <c r="H2549" s="496"/>
      <c r="I2549" s="496"/>
      <c r="J2549" s="496"/>
      <c r="K2549" s="496"/>
      <c r="L2549" s="496"/>
      <c r="M2549" s="496"/>
      <c r="N2549" s="496"/>
      <c r="O2549" s="496"/>
      <c r="P2549" s="496"/>
      <c r="Q2549" s="496"/>
    </row>
    <row r="2550" spans="6:17">
      <c r="F2550" s="496"/>
      <c r="G2550" s="496"/>
      <c r="H2550" s="496"/>
      <c r="I2550" s="496"/>
      <c r="J2550" s="496"/>
      <c r="K2550" s="496"/>
      <c r="L2550" s="496"/>
      <c r="M2550" s="496"/>
      <c r="N2550" s="496"/>
      <c r="O2550" s="496"/>
      <c r="P2550" s="496"/>
      <c r="Q2550" s="496"/>
    </row>
    <row r="2551" spans="6:17">
      <c r="F2551" s="496"/>
      <c r="G2551" s="496"/>
      <c r="H2551" s="496"/>
      <c r="I2551" s="496"/>
      <c r="J2551" s="496"/>
      <c r="K2551" s="496"/>
      <c r="L2551" s="496"/>
      <c r="M2551" s="496"/>
      <c r="N2551" s="496"/>
      <c r="O2551" s="496"/>
      <c r="P2551" s="496"/>
      <c r="Q2551" s="496"/>
    </row>
    <row r="2552" spans="6:17">
      <c r="F2552" s="496"/>
      <c r="G2552" s="496"/>
      <c r="H2552" s="496"/>
      <c r="I2552" s="496"/>
      <c r="J2552" s="496"/>
      <c r="K2552" s="496"/>
      <c r="L2552" s="496"/>
      <c r="M2552" s="496"/>
      <c r="N2552" s="496"/>
      <c r="O2552" s="496"/>
      <c r="P2552" s="496"/>
      <c r="Q2552" s="496"/>
    </row>
    <row r="2553" spans="6:17">
      <c r="F2553" s="496"/>
      <c r="G2553" s="496"/>
      <c r="H2553" s="496"/>
      <c r="I2553" s="496"/>
      <c r="J2553" s="496"/>
      <c r="K2553" s="496"/>
      <c r="L2553" s="496"/>
      <c r="M2553" s="496"/>
      <c r="N2553" s="496"/>
      <c r="O2553" s="496"/>
      <c r="P2553" s="496"/>
      <c r="Q2553" s="496"/>
    </row>
    <row r="2554" spans="6:17">
      <c r="F2554" s="496"/>
      <c r="G2554" s="496"/>
      <c r="H2554" s="496"/>
      <c r="I2554" s="496"/>
      <c r="J2554" s="496"/>
      <c r="K2554" s="496"/>
      <c r="L2554" s="496"/>
      <c r="M2554" s="496"/>
      <c r="N2554" s="496"/>
      <c r="O2554" s="496"/>
      <c r="P2554" s="496"/>
      <c r="Q2554" s="496"/>
    </row>
    <row r="2555" spans="6:17">
      <c r="F2555" s="496"/>
      <c r="G2555" s="496"/>
      <c r="H2555" s="496"/>
      <c r="I2555" s="496"/>
      <c r="J2555" s="496"/>
      <c r="K2555" s="496"/>
      <c r="L2555" s="496"/>
      <c r="M2555" s="496"/>
      <c r="N2555" s="496"/>
      <c r="O2555" s="496"/>
      <c r="P2555" s="496"/>
      <c r="Q2555" s="496"/>
    </row>
    <row r="2556" spans="6:17">
      <c r="F2556" s="496"/>
      <c r="G2556" s="496"/>
      <c r="H2556" s="496"/>
      <c r="I2556" s="496"/>
      <c r="J2556" s="496"/>
      <c r="K2556" s="496"/>
      <c r="L2556" s="496"/>
      <c r="M2556" s="496"/>
      <c r="N2556" s="496"/>
      <c r="O2556" s="496"/>
      <c r="P2556" s="496"/>
      <c r="Q2556" s="496"/>
    </row>
    <row r="2557" spans="6:17">
      <c r="F2557" s="496"/>
      <c r="G2557" s="496"/>
      <c r="H2557" s="496"/>
      <c r="I2557" s="496"/>
      <c r="J2557" s="496"/>
      <c r="K2557" s="496"/>
      <c r="L2557" s="496"/>
      <c r="M2557" s="496"/>
      <c r="N2557" s="496"/>
      <c r="O2557" s="496"/>
      <c r="P2557" s="496"/>
      <c r="Q2557" s="496"/>
    </row>
    <row r="2558" spans="6:17">
      <c r="F2558" s="496"/>
      <c r="G2558" s="496"/>
      <c r="H2558" s="496"/>
      <c r="I2558" s="496"/>
      <c r="J2558" s="496"/>
      <c r="K2558" s="496"/>
      <c r="L2558" s="496"/>
      <c r="M2558" s="496"/>
      <c r="N2558" s="496"/>
      <c r="O2558" s="496"/>
      <c r="P2558" s="496"/>
      <c r="Q2558" s="496"/>
    </row>
    <row r="2559" spans="6:17">
      <c r="F2559" s="496"/>
      <c r="G2559" s="496"/>
      <c r="H2559" s="496"/>
      <c r="I2559" s="496"/>
      <c r="J2559" s="496"/>
      <c r="K2559" s="496"/>
      <c r="L2559" s="496"/>
      <c r="M2559" s="496"/>
      <c r="N2559" s="496"/>
      <c r="O2559" s="496"/>
      <c r="P2559" s="496"/>
      <c r="Q2559" s="496"/>
    </row>
    <row r="2560" spans="6:17">
      <c r="F2560" s="496"/>
      <c r="G2560" s="496"/>
      <c r="H2560" s="496"/>
      <c r="I2560" s="496"/>
      <c r="J2560" s="496"/>
      <c r="K2560" s="496"/>
      <c r="L2560" s="496"/>
      <c r="M2560" s="496"/>
      <c r="N2560" s="496"/>
      <c r="O2560" s="496"/>
      <c r="P2560" s="496"/>
      <c r="Q2560" s="496"/>
    </row>
    <row r="2561" spans="6:17">
      <c r="F2561" s="496"/>
      <c r="G2561" s="496"/>
      <c r="H2561" s="496"/>
      <c r="I2561" s="496"/>
      <c r="J2561" s="496"/>
      <c r="K2561" s="496"/>
      <c r="L2561" s="496"/>
      <c r="M2561" s="496"/>
      <c r="N2561" s="496"/>
      <c r="O2561" s="496"/>
      <c r="P2561" s="496"/>
      <c r="Q2561" s="496"/>
    </row>
    <row r="2562" spans="6:17">
      <c r="F2562" s="496"/>
      <c r="G2562" s="496"/>
      <c r="H2562" s="496"/>
      <c r="I2562" s="496"/>
      <c r="J2562" s="496"/>
      <c r="K2562" s="496"/>
      <c r="L2562" s="496"/>
      <c r="M2562" s="496"/>
      <c r="N2562" s="496"/>
      <c r="O2562" s="496"/>
      <c r="P2562" s="496"/>
      <c r="Q2562" s="496"/>
    </row>
    <row r="2563" spans="6:17">
      <c r="F2563" s="496"/>
      <c r="G2563" s="496"/>
      <c r="H2563" s="496"/>
      <c r="I2563" s="496"/>
      <c r="J2563" s="496"/>
      <c r="K2563" s="496"/>
      <c r="L2563" s="496"/>
      <c r="M2563" s="496"/>
      <c r="N2563" s="496"/>
      <c r="O2563" s="496"/>
      <c r="P2563" s="496"/>
      <c r="Q2563" s="496"/>
    </row>
    <row r="2564" spans="6:17">
      <c r="F2564" s="496"/>
      <c r="G2564" s="496"/>
      <c r="H2564" s="496"/>
      <c r="I2564" s="496"/>
      <c r="J2564" s="496"/>
      <c r="K2564" s="496"/>
      <c r="L2564" s="496"/>
      <c r="M2564" s="496"/>
      <c r="N2564" s="496"/>
      <c r="O2564" s="496"/>
      <c r="P2564" s="496"/>
      <c r="Q2564" s="496"/>
    </row>
    <row r="2565" spans="6:17">
      <c r="F2565" s="496"/>
      <c r="G2565" s="496"/>
      <c r="H2565" s="496"/>
      <c r="I2565" s="496"/>
      <c r="J2565" s="496"/>
      <c r="K2565" s="496"/>
      <c r="L2565" s="496"/>
      <c r="M2565" s="496"/>
      <c r="N2565" s="496"/>
      <c r="O2565" s="496"/>
      <c r="P2565" s="496"/>
      <c r="Q2565" s="496"/>
    </row>
    <row r="2566" spans="6:17">
      <c r="F2566" s="496"/>
      <c r="G2566" s="496"/>
      <c r="H2566" s="496"/>
      <c r="I2566" s="496"/>
      <c r="J2566" s="496"/>
      <c r="K2566" s="496"/>
      <c r="L2566" s="496"/>
      <c r="M2566" s="496"/>
      <c r="N2566" s="496"/>
      <c r="O2566" s="496"/>
      <c r="P2566" s="496"/>
      <c r="Q2566" s="496"/>
    </row>
    <row r="2567" spans="6:17">
      <c r="F2567" s="496"/>
      <c r="G2567" s="496"/>
      <c r="H2567" s="496"/>
      <c r="I2567" s="496"/>
      <c r="J2567" s="496"/>
      <c r="K2567" s="496"/>
      <c r="L2567" s="496"/>
      <c r="M2567" s="496"/>
      <c r="N2567" s="496"/>
      <c r="O2567" s="496"/>
      <c r="P2567" s="496"/>
      <c r="Q2567" s="496"/>
    </row>
    <row r="2568" spans="6:17">
      <c r="F2568" s="496"/>
      <c r="G2568" s="496"/>
      <c r="H2568" s="496"/>
      <c r="I2568" s="496"/>
      <c r="J2568" s="496"/>
      <c r="K2568" s="496"/>
      <c r="L2568" s="496"/>
      <c r="M2568" s="496"/>
      <c r="N2568" s="496"/>
      <c r="O2568" s="496"/>
      <c r="P2568" s="496"/>
      <c r="Q2568" s="496"/>
    </row>
    <row r="2569" spans="6:17">
      <c r="F2569" s="496"/>
      <c r="G2569" s="496"/>
      <c r="H2569" s="496"/>
      <c r="I2569" s="496"/>
      <c r="J2569" s="496"/>
      <c r="K2569" s="496"/>
      <c r="L2569" s="496"/>
      <c r="M2569" s="496"/>
      <c r="N2569" s="496"/>
      <c r="O2569" s="496"/>
      <c r="P2569" s="496"/>
      <c r="Q2569" s="496"/>
    </row>
    <row r="2570" spans="6:17">
      <c r="F2570" s="496"/>
      <c r="G2570" s="496"/>
      <c r="H2570" s="496"/>
      <c r="I2570" s="496"/>
      <c r="J2570" s="496"/>
      <c r="K2570" s="496"/>
      <c r="L2570" s="496"/>
      <c r="M2570" s="496"/>
      <c r="N2570" s="496"/>
      <c r="O2570" s="496"/>
      <c r="P2570" s="496"/>
      <c r="Q2570" s="496"/>
    </row>
    <row r="2571" spans="6:17">
      <c r="F2571" s="496"/>
      <c r="G2571" s="496"/>
      <c r="H2571" s="496"/>
      <c r="I2571" s="496"/>
      <c r="J2571" s="496"/>
      <c r="K2571" s="496"/>
      <c r="L2571" s="496"/>
      <c r="M2571" s="496"/>
      <c r="N2571" s="496"/>
      <c r="O2571" s="496"/>
      <c r="P2571" s="496"/>
      <c r="Q2571" s="496"/>
    </row>
    <row r="2572" spans="6:17">
      <c r="F2572" s="496"/>
      <c r="G2572" s="496"/>
      <c r="H2572" s="496"/>
      <c r="I2572" s="496"/>
      <c r="J2572" s="496"/>
      <c r="K2572" s="496"/>
      <c r="L2572" s="496"/>
      <c r="M2572" s="496"/>
      <c r="N2572" s="496"/>
      <c r="O2572" s="496"/>
      <c r="P2572" s="496"/>
      <c r="Q2572" s="496"/>
    </row>
    <row r="2573" spans="6:17">
      <c r="F2573" s="496"/>
      <c r="G2573" s="496"/>
      <c r="H2573" s="496"/>
      <c r="I2573" s="496"/>
      <c r="J2573" s="496"/>
      <c r="K2573" s="496"/>
      <c r="L2573" s="496"/>
      <c r="M2573" s="496"/>
      <c r="N2573" s="496"/>
      <c r="O2573" s="496"/>
      <c r="P2573" s="496"/>
      <c r="Q2573" s="496"/>
    </row>
    <row r="2574" spans="6:17">
      <c r="F2574" s="496"/>
      <c r="G2574" s="496"/>
      <c r="H2574" s="496"/>
      <c r="I2574" s="496"/>
      <c r="J2574" s="496"/>
      <c r="K2574" s="496"/>
      <c r="L2574" s="496"/>
      <c r="M2574" s="496"/>
      <c r="N2574" s="496"/>
      <c r="O2574" s="496"/>
      <c r="P2574" s="496"/>
      <c r="Q2574" s="496"/>
    </row>
    <row r="2575" spans="6:17">
      <c r="F2575" s="496"/>
      <c r="G2575" s="496"/>
      <c r="H2575" s="496"/>
      <c r="I2575" s="496"/>
      <c r="J2575" s="496"/>
      <c r="K2575" s="496"/>
      <c r="L2575" s="496"/>
      <c r="M2575" s="496"/>
      <c r="N2575" s="496"/>
      <c r="O2575" s="496"/>
      <c r="P2575" s="496"/>
      <c r="Q2575" s="496"/>
    </row>
    <row r="2576" spans="6:17">
      <c r="F2576" s="496"/>
      <c r="G2576" s="496"/>
      <c r="H2576" s="496"/>
      <c r="I2576" s="496"/>
      <c r="J2576" s="496"/>
      <c r="K2576" s="496"/>
      <c r="L2576" s="496"/>
      <c r="M2576" s="496"/>
      <c r="N2576" s="496"/>
      <c r="O2576" s="496"/>
      <c r="P2576" s="496"/>
      <c r="Q2576" s="496"/>
    </row>
    <row r="2577" spans="6:17">
      <c r="F2577" s="496"/>
      <c r="G2577" s="496"/>
      <c r="H2577" s="496"/>
      <c r="I2577" s="496"/>
      <c r="J2577" s="496"/>
      <c r="K2577" s="496"/>
      <c r="L2577" s="496"/>
      <c r="M2577" s="496"/>
      <c r="N2577" s="496"/>
      <c r="O2577" s="496"/>
      <c r="P2577" s="496"/>
      <c r="Q2577" s="496"/>
    </row>
    <row r="2578" spans="6:17">
      <c r="F2578" s="496"/>
      <c r="G2578" s="496"/>
      <c r="H2578" s="496"/>
      <c r="I2578" s="496"/>
      <c r="J2578" s="496"/>
      <c r="K2578" s="496"/>
      <c r="L2578" s="496"/>
      <c r="M2578" s="496"/>
      <c r="N2578" s="496"/>
      <c r="O2578" s="496"/>
      <c r="P2578" s="496"/>
      <c r="Q2578" s="496"/>
    </row>
    <row r="2579" spans="6:17">
      <c r="F2579" s="496"/>
      <c r="G2579" s="496"/>
      <c r="H2579" s="496"/>
      <c r="I2579" s="496"/>
      <c r="J2579" s="496"/>
      <c r="K2579" s="496"/>
      <c r="L2579" s="496"/>
      <c r="M2579" s="496"/>
      <c r="N2579" s="496"/>
      <c r="O2579" s="496"/>
      <c r="P2579" s="496"/>
      <c r="Q2579" s="496"/>
    </row>
    <row r="2580" spans="6:17">
      <c r="F2580" s="496"/>
      <c r="G2580" s="496"/>
      <c r="H2580" s="496"/>
      <c r="I2580" s="496"/>
      <c r="J2580" s="496"/>
      <c r="K2580" s="496"/>
      <c r="L2580" s="496"/>
      <c r="M2580" s="496"/>
      <c r="N2580" s="496"/>
      <c r="O2580" s="496"/>
      <c r="P2580" s="496"/>
      <c r="Q2580" s="496"/>
    </row>
    <row r="2581" spans="6:17">
      <c r="F2581" s="496"/>
      <c r="G2581" s="496"/>
      <c r="H2581" s="496"/>
      <c r="I2581" s="496"/>
      <c r="J2581" s="496"/>
      <c r="K2581" s="496"/>
      <c r="L2581" s="496"/>
      <c r="M2581" s="496"/>
      <c r="N2581" s="496"/>
      <c r="O2581" s="496"/>
      <c r="P2581" s="496"/>
      <c r="Q2581" s="496"/>
    </row>
    <row r="2582" spans="6:17">
      <c r="F2582" s="496"/>
      <c r="G2582" s="496"/>
      <c r="H2582" s="496"/>
      <c r="I2582" s="496"/>
      <c r="J2582" s="496"/>
      <c r="K2582" s="496"/>
      <c r="L2582" s="496"/>
      <c r="M2582" s="496"/>
      <c r="N2582" s="496"/>
      <c r="O2582" s="496"/>
      <c r="P2582" s="496"/>
      <c r="Q2582" s="496"/>
    </row>
    <row r="2583" spans="6:17">
      <c r="F2583" s="496"/>
      <c r="G2583" s="496"/>
      <c r="H2583" s="496"/>
      <c r="I2583" s="496"/>
      <c r="J2583" s="496"/>
      <c r="K2583" s="496"/>
      <c r="L2583" s="496"/>
      <c r="M2583" s="496"/>
      <c r="N2583" s="496"/>
      <c r="O2583" s="496"/>
      <c r="P2583" s="496"/>
      <c r="Q2583" s="496"/>
    </row>
    <row r="2584" spans="6:17">
      <c r="F2584" s="496"/>
      <c r="G2584" s="496"/>
      <c r="H2584" s="496"/>
      <c r="I2584" s="496"/>
      <c r="J2584" s="496"/>
      <c r="K2584" s="496"/>
      <c r="L2584" s="496"/>
      <c r="M2584" s="496"/>
      <c r="N2584" s="496"/>
      <c r="O2584" s="496"/>
      <c r="P2584" s="496"/>
      <c r="Q2584" s="496"/>
    </row>
    <row r="2585" spans="6:17">
      <c r="F2585" s="496"/>
      <c r="G2585" s="496"/>
      <c r="H2585" s="496"/>
      <c r="I2585" s="496"/>
      <c r="J2585" s="496"/>
      <c r="K2585" s="496"/>
      <c r="L2585" s="496"/>
      <c r="M2585" s="496"/>
      <c r="N2585" s="496"/>
      <c r="O2585" s="496"/>
      <c r="P2585" s="496"/>
      <c r="Q2585" s="496"/>
    </row>
    <row r="2586" spans="6:17">
      <c r="F2586" s="496"/>
      <c r="G2586" s="496"/>
      <c r="H2586" s="496"/>
      <c r="I2586" s="496"/>
      <c r="J2586" s="496"/>
      <c r="K2586" s="496"/>
      <c r="L2586" s="496"/>
      <c r="M2586" s="496"/>
      <c r="N2586" s="496"/>
      <c r="O2586" s="496"/>
      <c r="P2586" s="496"/>
      <c r="Q2586" s="496"/>
    </row>
    <row r="2587" spans="6:17">
      <c r="F2587" s="496"/>
      <c r="G2587" s="496"/>
      <c r="H2587" s="496"/>
      <c r="I2587" s="496"/>
      <c r="J2587" s="496"/>
      <c r="K2587" s="496"/>
      <c r="L2587" s="496"/>
      <c r="M2587" s="496"/>
      <c r="N2587" s="496"/>
      <c r="O2587" s="496"/>
      <c r="P2587" s="496"/>
      <c r="Q2587" s="496"/>
    </row>
    <row r="2588" spans="6:17">
      <c r="F2588" s="496"/>
      <c r="G2588" s="496"/>
      <c r="H2588" s="496"/>
      <c r="I2588" s="496"/>
      <c r="J2588" s="496"/>
      <c r="K2588" s="496"/>
      <c r="L2588" s="496"/>
      <c r="M2588" s="496"/>
      <c r="N2588" s="496"/>
      <c r="O2588" s="496"/>
      <c r="P2588" s="496"/>
      <c r="Q2588" s="496"/>
    </row>
    <row r="2589" spans="6:17">
      <c r="F2589" s="496"/>
      <c r="G2589" s="496"/>
      <c r="H2589" s="496"/>
      <c r="I2589" s="496"/>
      <c r="J2589" s="496"/>
      <c r="K2589" s="496"/>
      <c r="L2589" s="496"/>
      <c r="M2589" s="496"/>
      <c r="N2589" s="496"/>
      <c r="O2589" s="496"/>
      <c r="P2589" s="496"/>
      <c r="Q2589" s="496"/>
    </row>
    <row r="2590" spans="6:17">
      <c r="F2590" s="496"/>
      <c r="G2590" s="496"/>
      <c r="H2590" s="496"/>
      <c r="I2590" s="496"/>
      <c r="J2590" s="496"/>
      <c r="K2590" s="496"/>
      <c r="L2590" s="496"/>
      <c r="M2590" s="496"/>
      <c r="N2590" s="496"/>
      <c r="O2590" s="496"/>
      <c r="P2590" s="496"/>
      <c r="Q2590" s="496"/>
    </row>
    <row r="2591" spans="6:17">
      <c r="F2591" s="496"/>
      <c r="G2591" s="496"/>
      <c r="H2591" s="496"/>
      <c r="I2591" s="496"/>
      <c r="J2591" s="496"/>
      <c r="K2591" s="496"/>
      <c r="L2591" s="496"/>
      <c r="M2591" s="496"/>
      <c r="N2591" s="496"/>
      <c r="O2591" s="496"/>
      <c r="P2591" s="496"/>
      <c r="Q2591" s="496"/>
    </row>
    <row r="2592" spans="6:17">
      <c r="F2592" s="496"/>
      <c r="G2592" s="496"/>
      <c r="H2592" s="496"/>
      <c r="I2592" s="496"/>
      <c r="J2592" s="496"/>
      <c r="K2592" s="496"/>
      <c r="L2592" s="496"/>
      <c r="M2592" s="496"/>
      <c r="N2592" s="496"/>
      <c r="O2592" s="496"/>
      <c r="P2592" s="496"/>
      <c r="Q2592" s="496"/>
    </row>
    <row r="2593" spans="6:17">
      <c r="F2593" s="496"/>
      <c r="G2593" s="496"/>
      <c r="H2593" s="496"/>
      <c r="I2593" s="496"/>
      <c r="J2593" s="496"/>
      <c r="K2593" s="496"/>
      <c r="L2593" s="496"/>
      <c r="M2593" s="496"/>
      <c r="N2593" s="496"/>
      <c r="O2593" s="496"/>
      <c r="P2593" s="496"/>
      <c r="Q2593" s="496"/>
    </row>
    <row r="2594" spans="6:17">
      <c r="F2594" s="496"/>
      <c r="G2594" s="496"/>
      <c r="H2594" s="496"/>
      <c r="I2594" s="496"/>
      <c r="J2594" s="496"/>
      <c r="K2594" s="496"/>
      <c r="L2594" s="496"/>
      <c r="M2594" s="496"/>
      <c r="N2594" s="496"/>
      <c r="O2594" s="496"/>
      <c r="P2594" s="496"/>
      <c r="Q2594" s="496"/>
    </row>
    <row r="2595" spans="6:17">
      <c r="F2595" s="496"/>
      <c r="G2595" s="496"/>
      <c r="H2595" s="496"/>
      <c r="I2595" s="496"/>
      <c r="J2595" s="496"/>
      <c r="K2595" s="496"/>
      <c r="L2595" s="496"/>
      <c r="M2595" s="496"/>
      <c r="N2595" s="496"/>
      <c r="O2595" s="496"/>
      <c r="P2595" s="496"/>
      <c r="Q2595" s="496"/>
    </row>
    <row r="2596" spans="6:17">
      <c r="F2596" s="496"/>
      <c r="G2596" s="496"/>
      <c r="H2596" s="496"/>
      <c r="I2596" s="496"/>
      <c r="J2596" s="496"/>
      <c r="K2596" s="496"/>
      <c r="L2596" s="496"/>
      <c r="M2596" s="496"/>
      <c r="N2596" s="496"/>
      <c r="O2596" s="496"/>
      <c r="P2596" s="496"/>
      <c r="Q2596" s="496"/>
    </row>
    <row r="2597" spans="6:17">
      <c r="F2597" s="496"/>
      <c r="G2597" s="496"/>
      <c r="H2597" s="496"/>
      <c r="I2597" s="496"/>
      <c r="J2597" s="496"/>
      <c r="K2597" s="496"/>
      <c r="L2597" s="496"/>
      <c r="M2597" s="496"/>
      <c r="N2597" s="496"/>
      <c r="O2597" s="496"/>
      <c r="P2597" s="496"/>
      <c r="Q2597" s="496"/>
    </row>
    <row r="2598" spans="6:17">
      <c r="F2598" s="496"/>
      <c r="G2598" s="496"/>
      <c r="H2598" s="496"/>
      <c r="I2598" s="496"/>
      <c r="J2598" s="496"/>
      <c r="K2598" s="496"/>
      <c r="L2598" s="496"/>
      <c r="M2598" s="496"/>
      <c r="N2598" s="496"/>
      <c r="O2598" s="496"/>
      <c r="P2598" s="496"/>
      <c r="Q2598" s="496"/>
    </row>
    <row r="2599" spans="6:17">
      <c r="F2599" s="496"/>
      <c r="G2599" s="496"/>
      <c r="H2599" s="496"/>
      <c r="I2599" s="496"/>
      <c r="J2599" s="496"/>
      <c r="K2599" s="496"/>
      <c r="L2599" s="496"/>
      <c r="M2599" s="496"/>
      <c r="N2599" s="496"/>
      <c r="O2599" s="496"/>
      <c r="P2599" s="496"/>
      <c r="Q2599" s="496"/>
    </row>
    <row r="2600" spans="6:17">
      <c r="F2600" s="496"/>
      <c r="G2600" s="496"/>
      <c r="H2600" s="496"/>
      <c r="I2600" s="496"/>
      <c r="J2600" s="496"/>
      <c r="K2600" s="496"/>
      <c r="L2600" s="496"/>
      <c r="M2600" s="496"/>
      <c r="N2600" s="496"/>
      <c r="O2600" s="496"/>
      <c r="P2600" s="496"/>
      <c r="Q2600" s="496"/>
    </row>
    <row r="2601" spans="6:17">
      <c r="F2601" s="496"/>
      <c r="G2601" s="496"/>
      <c r="H2601" s="496"/>
      <c r="I2601" s="496"/>
      <c r="J2601" s="496"/>
      <c r="K2601" s="496"/>
      <c r="L2601" s="496"/>
      <c r="M2601" s="496"/>
      <c r="N2601" s="496"/>
      <c r="O2601" s="496"/>
      <c r="P2601" s="496"/>
      <c r="Q2601" s="496"/>
    </row>
    <row r="2602" spans="6:17">
      <c r="F2602" s="496"/>
      <c r="G2602" s="496"/>
      <c r="H2602" s="496"/>
      <c r="I2602" s="496"/>
      <c r="J2602" s="496"/>
      <c r="K2602" s="496"/>
      <c r="L2602" s="496"/>
      <c r="M2602" s="496"/>
      <c r="N2602" s="496"/>
      <c r="O2602" s="496"/>
      <c r="P2602" s="496"/>
      <c r="Q2602" s="496"/>
    </row>
    <row r="2603" spans="6:17">
      <c r="F2603" s="496"/>
      <c r="G2603" s="496"/>
      <c r="H2603" s="496"/>
      <c r="I2603" s="496"/>
      <c r="J2603" s="496"/>
      <c r="K2603" s="496"/>
      <c r="L2603" s="496"/>
      <c r="M2603" s="496"/>
      <c r="N2603" s="496"/>
      <c r="O2603" s="496"/>
      <c r="P2603" s="496"/>
      <c r="Q2603" s="496"/>
    </row>
    <row r="2604" spans="6:17">
      <c r="F2604" s="496"/>
      <c r="G2604" s="496"/>
      <c r="H2604" s="496"/>
      <c r="I2604" s="496"/>
      <c r="J2604" s="496"/>
      <c r="K2604" s="496"/>
      <c r="L2604" s="496"/>
      <c r="M2604" s="496"/>
      <c r="N2604" s="496"/>
      <c r="O2604" s="496"/>
      <c r="P2604" s="496"/>
      <c r="Q2604" s="496"/>
    </row>
    <row r="2605" spans="6:17">
      <c r="F2605" s="496"/>
      <c r="G2605" s="496"/>
      <c r="H2605" s="496"/>
      <c r="I2605" s="496"/>
      <c r="J2605" s="496"/>
      <c r="K2605" s="496"/>
      <c r="L2605" s="496"/>
      <c r="M2605" s="496"/>
      <c r="N2605" s="496"/>
      <c r="O2605" s="496"/>
      <c r="P2605" s="496"/>
      <c r="Q2605" s="496"/>
    </row>
    <row r="2606" spans="6:17">
      <c r="F2606" s="496"/>
      <c r="G2606" s="496"/>
      <c r="H2606" s="496"/>
      <c r="I2606" s="496"/>
      <c r="J2606" s="496"/>
      <c r="K2606" s="496"/>
      <c r="L2606" s="496"/>
      <c r="M2606" s="496"/>
      <c r="N2606" s="496"/>
      <c r="O2606" s="496"/>
      <c r="P2606" s="496"/>
      <c r="Q2606" s="496"/>
    </row>
    <row r="2607" spans="6:17">
      <c r="F2607" s="496"/>
      <c r="G2607" s="496"/>
      <c r="H2607" s="496"/>
      <c r="I2607" s="496"/>
      <c r="J2607" s="496"/>
      <c r="K2607" s="496"/>
      <c r="L2607" s="496"/>
      <c r="M2607" s="496"/>
      <c r="N2607" s="496"/>
      <c r="O2607" s="496"/>
      <c r="P2607" s="496"/>
      <c r="Q2607" s="496"/>
    </row>
    <row r="2608" spans="6:17">
      <c r="F2608" s="496"/>
      <c r="G2608" s="496"/>
      <c r="H2608" s="496"/>
      <c r="I2608" s="496"/>
      <c r="J2608" s="496"/>
      <c r="K2608" s="496"/>
      <c r="L2608" s="496"/>
      <c r="M2608" s="496"/>
      <c r="N2608" s="496"/>
      <c r="O2608" s="496"/>
      <c r="P2608" s="496"/>
      <c r="Q2608" s="496"/>
    </row>
    <row r="2609" spans="6:17">
      <c r="F2609" s="496"/>
      <c r="G2609" s="496"/>
      <c r="H2609" s="496"/>
      <c r="I2609" s="496"/>
      <c r="J2609" s="496"/>
      <c r="K2609" s="496"/>
      <c r="L2609" s="496"/>
      <c r="M2609" s="496"/>
      <c r="N2609" s="496"/>
      <c r="O2609" s="496"/>
      <c r="P2609" s="496"/>
      <c r="Q2609" s="496"/>
    </row>
    <row r="2610" spans="6:17">
      <c r="F2610" s="496"/>
      <c r="G2610" s="496"/>
      <c r="H2610" s="496"/>
      <c r="I2610" s="496"/>
      <c r="J2610" s="496"/>
      <c r="K2610" s="496"/>
      <c r="L2610" s="496"/>
      <c r="M2610" s="496"/>
      <c r="N2610" s="496"/>
      <c r="O2610" s="496"/>
      <c r="P2610" s="496"/>
      <c r="Q2610" s="496"/>
    </row>
    <row r="2611" spans="6:17">
      <c r="F2611" s="496"/>
      <c r="G2611" s="496"/>
      <c r="H2611" s="496"/>
      <c r="I2611" s="496"/>
      <c r="J2611" s="496"/>
      <c r="K2611" s="496"/>
      <c r="L2611" s="496"/>
      <c r="M2611" s="496"/>
      <c r="N2611" s="496"/>
      <c r="O2611" s="496"/>
      <c r="P2611" s="496"/>
      <c r="Q2611" s="496"/>
    </row>
    <row r="2612" spans="6:17">
      <c r="F2612" s="496"/>
      <c r="G2612" s="496"/>
      <c r="H2612" s="496"/>
      <c r="I2612" s="496"/>
      <c r="J2612" s="496"/>
      <c r="K2612" s="496"/>
      <c r="L2612" s="496"/>
      <c r="M2612" s="496"/>
      <c r="N2612" s="496"/>
      <c r="O2612" s="496"/>
      <c r="P2612" s="496"/>
      <c r="Q2612" s="496"/>
    </row>
    <row r="2613" spans="6:17">
      <c r="F2613" s="496"/>
      <c r="G2613" s="496"/>
      <c r="H2613" s="496"/>
      <c r="I2613" s="496"/>
      <c r="J2613" s="496"/>
      <c r="K2613" s="496"/>
      <c r="L2613" s="496"/>
      <c r="M2613" s="496"/>
      <c r="N2613" s="496"/>
      <c r="O2613" s="496"/>
      <c r="P2613" s="496"/>
      <c r="Q2613" s="496"/>
    </row>
    <row r="2614" spans="6:17">
      <c r="F2614" s="496"/>
      <c r="G2614" s="496"/>
      <c r="H2614" s="496"/>
      <c r="I2614" s="496"/>
      <c r="J2614" s="496"/>
      <c r="K2614" s="496"/>
      <c r="L2614" s="496"/>
      <c r="M2614" s="496"/>
      <c r="N2614" s="496"/>
      <c r="O2614" s="496"/>
      <c r="P2614" s="496"/>
      <c r="Q2614" s="496"/>
    </row>
    <row r="2615" spans="6:17">
      <c r="F2615" s="496"/>
      <c r="G2615" s="496"/>
      <c r="H2615" s="496"/>
      <c r="I2615" s="496"/>
      <c r="J2615" s="496"/>
      <c r="K2615" s="496"/>
      <c r="L2615" s="496"/>
      <c r="M2615" s="496"/>
      <c r="N2615" s="496"/>
      <c r="O2615" s="496"/>
      <c r="P2615" s="496"/>
      <c r="Q2615" s="496"/>
    </row>
    <row r="2616" spans="6:17">
      <c r="F2616" s="496"/>
      <c r="G2616" s="496"/>
      <c r="H2616" s="496"/>
      <c r="I2616" s="496"/>
      <c r="J2616" s="496"/>
      <c r="K2616" s="496"/>
      <c r="L2616" s="496"/>
      <c r="M2616" s="496"/>
      <c r="N2616" s="496"/>
      <c r="O2616" s="496"/>
      <c r="P2616" s="496"/>
      <c r="Q2616" s="496"/>
    </row>
    <row r="2617" spans="6:17">
      <c r="F2617" s="496"/>
      <c r="G2617" s="496"/>
      <c r="H2617" s="496"/>
      <c r="I2617" s="496"/>
      <c r="J2617" s="496"/>
      <c r="K2617" s="496"/>
      <c r="L2617" s="496"/>
      <c r="M2617" s="496"/>
      <c r="N2617" s="496"/>
      <c r="O2617" s="496"/>
      <c r="P2617" s="496"/>
      <c r="Q2617" s="496"/>
    </row>
    <row r="2618" spans="6:17">
      <c r="F2618" s="496"/>
      <c r="G2618" s="496"/>
      <c r="H2618" s="496"/>
      <c r="I2618" s="496"/>
      <c r="J2618" s="496"/>
      <c r="K2618" s="496"/>
      <c r="L2618" s="496"/>
      <c r="M2618" s="496"/>
      <c r="N2618" s="496"/>
      <c r="O2618" s="496"/>
      <c r="P2618" s="496"/>
      <c r="Q2618" s="496"/>
    </row>
    <row r="2619" spans="6:17">
      <c r="F2619" s="496"/>
      <c r="G2619" s="496"/>
      <c r="H2619" s="496"/>
      <c r="I2619" s="496"/>
      <c r="J2619" s="496"/>
      <c r="K2619" s="496"/>
      <c r="L2619" s="496"/>
      <c r="M2619" s="496"/>
      <c r="N2619" s="496"/>
      <c r="O2619" s="496"/>
      <c r="P2619" s="496"/>
      <c r="Q2619" s="496"/>
    </row>
    <row r="2620" spans="6:17">
      <c r="F2620" s="496"/>
      <c r="G2620" s="496"/>
      <c r="H2620" s="496"/>
      <c r="I2620" s="496"/>
      <c r="J2620" s="496"/>
      <c r="K2620" s="496"/>
      <c r="L2620" s="496"/>
      <c r="M2620" s="496"/>
      <c r="N2620" s="496"/>
      <c r="O2620" s="496"/>
      <c r="P2620" s="496"/>
      <c r="Q2620" s="496"/>
    </row>
    <row r="2621" spans="6:17">
      <c r="F2621" s="496"/>
      <c r="G2621" s="496"/>
      <c r="H2621" s="496"/>
      <c r="I2621" s="496"/>
      <c r="J2621" s="496"/>
      <c r="K2621" s="496"/>
      <c r="L2621" s="496"/>
      <c r="M2621" s="496"/>
      <c r="N2621" s="496"/>
      <c r="O2621" s="496"/>
      <c r="P2621" s="496"/>
      <c r="Q2621" s="496"/>
    </row>
    <row r="2622" spans="6:17">
      <c r="F2622" s="496"/>
      <c r="G2622" s="496"/>
      <c r="H2622" s="496"/>
      <c r="I2622" s="496"/>
      <c r="J2622" s="496"/>
      <c r="K2622" s="496"/>
      <c r="L2622" s="496"/>
      <c r="M2622" s="496"/>
      <c r="N2622" s="496"/>
      <c r="O2622" s="496"/>
      <c r="P2622" s="496"/>
      <c r="Q2622" s="496"/>
    </row>
    <row r="2623" spans="6:17">
      <c r="F2623" s="496"/>
      <c r="G2623" s="496"/>
      <c r="H2623" s="496"/>
      <c r="I2623" s="496"/>
      <c r="J2623" s="496"/>
      <c r="K2623" s="496"/>
      <c r="L2623" s="496"/>
      <c r="M2623" s="496"/>
      <c r="N2623" s="496"/>
      <c r="O2623" s="496"/>
      <c r="P2623" s="496"/>
      <c r="Q2623" s="496"/>
    </row>
    <row r="2624" spans="6:17">
      <c r="F2624" s="496"/>
      <c r="G2624" s="496"/>
      <c r="H2624" s="496"/>
      <c r="I2624" s="496"/>
      <c r="J2624" s="496"/>
      <c r="K2624" s="496"/>
      <c r="L2624" s="496"/>
      <c r="M2624" s="496"/>
      <c r="N2624" s="496"/>
      <c r="O2624" s="496"/>
      <c r="P2624" s="496"/>
      <c r="Q2624" s="496"/>
    </row>
    <row r="2625" spans="6:17">
      <c r="F2625" s="496"/>
      <c r="G2625" s="496"/>
      <c r="H2625" s="496"/>
      <c r="I2625" s="496"/>
      <c r="J2625" s="496"/>
      <c r="K2625" s="496"/>
      <c r="L2625" s="496"/>
      <c r="M2625" s="496"/>
      <c r="N2625" s="496"/>
      <c r="O2625" s="496"/>
      <c r="P2625" s="496"/>
      <c r="Q2625" s="496"/>
    </row>
    <row r="2626" spans="6:17">
      <c r="F2626" s="496"/>
      <c r="G2626" s="496"/>
      <c r="H2626" s="496"/>
      <c r="I2626" s="496"/>
      <c r="J2626" s="496"/>
      <c r="K2626" s="496"/>
      <c r="L2626" s="496"/>
      <c r="M2626" s="496"/>
      <c r="N2626" s="496"/>
      <c r="O2626" s="496"/>
      <c r="P2626" s="496"/>
      <c r="Q2626" s="496"/>
    </row>
    <row r="2627" spans="6:17">
      <c r="F2627" s="496"/>
      <c r="G2627" s="496"/>
      <c r="H2627" s="496"/>
      <c r="I2627" s="496"/>
      <c r="J2627" s="496"/>
      <c r="K2627" s="496"/>
      <c r="L2627" s="496"/>
      <c r="M2627" s="496"/>
      <c r="N2627" s="496"/>
      <c r="O2627" s="496"/>
      <c r="P2627" s="496"/>
      <c r="Q2627" s="496"/>
    </row>
    <row r="2628" spans="6:17">
      <c r="F2628" s="496"/>
      <c r="G2628" s="496"/>
      <c r="H2628" s="496"/>
      <c r="I2628" s="496"/>
      <c r="J2628" s="496"/>
      <c r="K2628" s="496"/>
      <c r="L2628" s="496"/>
      <c r="M2628" s="496"/>
      <c r="N2628" s="496"/>
      <c r="O2628" s="496"/>
      <c r="P2628" s="496"/>
      <c r="Q2628" s="496"/>
    </row>
    <row r="2629" spans="6:17">
      <c r="F2629" s="496"/>
      <c r="G2629" s="496"/>
      <c r="H2629" s="496"/>
      <c r="I2629" s="496"/>
      <c r="J2629" s="496"/>
      <c r="K2629" s="496"/>
      <c r="L2629" s="496"/>
      <c r="M2629" s="496"/>
      <c r="N2629" s="496"/>
      <c r="O2629" s="496"/>
      <c r="P2629" s="496"/>
      <c r="Q2629" s="496"/>
    </row>
    <row r="2630" spans="6:17">
      <c r="F2630" s="496"/>
      <c r="G2630" s="496"/>
      <c r="H2630" s="496"/>
      <c r="I2630" s="496"/>
      <c r="J2630" s="496"/>
      <c r="K2630" s="496"/>
      <c r="L2630" s="496"/>
      <c r="M2630" s="496"/>
      <c r="N2630" s="496"/>
      <c r="O2630" s="496"/>
      <c r="P2630" s="496"/>
      <c r="Q2630" s="496"/>
    </row>
    <row r="2631" spans="6:17">
      <c r="F2631" s="496"/>
      <c r="G2631" s="496"/>
      <c r="H2631" s="496"/>
      <c r="I2631" s="496"/>
      <c r="J2631" s="496"/>
      <c r="K2631" s="496"/>
      <c r="L2631" s="496"/>
      <c r="M2631" s="496"/>
      <c r="N2631" s="496"/>
      <c r="O2631" s="496"/>
      <c r="P2631" s="496"/>
      <c r="Q2631" s="496"/>
    </row>
    <row r="2632" spans="6:17">
      <c r="F2632" s="496"/>
      <c r="G2632" s="496"/>
      <c r="H2632" s="496"/>
      <c r="I2632" s="496"/>
      <c r="J2632" s="496"/>
      <c r="K2632" s="496"/>
      <c r="L2632" s="496"/>
      <c r="M2632" s="496"/>
      <c r="N2632" s="496"/>
      <c r="O2632" s="496"/>
      <c r="P2632" s="496"/>
      <c r="Q2632" s="496"/>
    </row>
    <row r="2633" spans="6:17">
      <c r="F2633" s="496"/>
      <c r="G2633" s="496"/>
      <c r="H2633" s="496"/>
      <c r="I2633" s="496"/>
      <c r="J2633" s="496"/>
      <c r="K2633" s="496"/>
      <c r="L2633" s="496"/>
      <c r="M2633" s="496"/>
      <c r="N2633" s="496"/>
      <c r="O2633" s="496"/>
      <c r="P2633" s="496"/>
      <c r="Q2633" s="496"/>
    </row>
    <row r="2634" spans="6:17">
      <c r="F2634" s="496"/>
      <c r="G2634" s="496"/>
      <c r="H2634" s="496"/>
      <c r="I2634" s="496"/>
      <c r="J2634" s="496"/>
      <c r="K2634" s="496"/>
      <c r="L2634" s="496"/>
      <c r="M2634" s="496"/>
      <c r="N2634" s="496"/>
      <c r="O2634" s="496"/>
      <c r="P2634" s="496"/>
      <c r="Q2634" s="496"/>
    </row>
    <row r="2635" spans="6:17">
      <c r="F2635" s="496"/>
      <c r="G2635" s="496"/>
      <c r="H2635" s="496"/>
      <c r="I2635" s="496"/>
      <c r="J2635" s="496"/>
      <c r="K2635" s="496"/>
      <c r="L2635" s="496"/>
      <c r="M2635" s="496"/>
      <c r="N2635" s="496"/>
      <c r="O2635" s="496"/>
      <c r="P2635" s="496"/>
      <c r="Q2635" s="496"/>
    </row>
    <row r="2636" spans="6:17">
      <c r="F2636" s="496"/>
      <c r="G2636" s="496"/>
      <c r="H2636" s="496"/>
      <c r="I2636" s="496"/>
      <c r="J2636" s="496"/>
      <c r="K2636" s="496"/>
      <c r="L2636" s="496"/>
      <c r="M2636" s="496"/>
      <c r="N2636" s="496"/>
      <c r="O2636" s="496"/>
      <c r="P2636" s="496"/>
      <c r="Q2636" s="496"/>
    </row>
    <row r="2637" spans="6:17">
      <c r="F2637" s="496"/>
      <c r="G2637" s="496"/>
      <c r="H2637" s="496"/>
      <c r="I2637" s="496"/>
      <c r="J2637" s="496"/>
      <c r="K2637" s="496"/>
      <c r="L2637" s="496"/>
      <c r="M2637" s="496"/>
      <c r="N2637" s="496"/>
      <c r="O2637" s="496"/>
      <c r="P2637" s="496"/>
      <c r="Q2637" s="496"/>
    </row>
    <row r="2638" spans="6:17">
      <c r="F2638" s="496"/>
      <c r="G2638" s="496"/>
      <c r="H2638" s="496"/>
      <c r="I2638" s="496"/>
      <c r="J2638" s="496"/>
      <c r="K2638" s="496"/>
      <c r="L2638" s="496"/>
      <c r="M2638" s="496"/>
      <c r="N2638" s="496"/>
      <c r="O2638" s="496"/>
      <c r="P2638" s="496"/>
      <c r="Q2638" s="496"/>
    </row>
    <row r="2639" spans="6:17">
      <c r="F2639" s="496"/>
      <c r="G2639" s="496"/>
      <c r="H2639" s="496"/>
      <c r="I2639" s="496"/>
      <c r="J2639" s="496"/>
      <c r="K2639" s="496"/>
      <c r="L2639" s="496"/>
      <c r="M2639" s="496"/>
      <c r="N2639" s="496"/>
      <c r="O2639" s="496"/>
      <c r="P2639" s="496"/>
      <c r="Q2639" s="496"/>
    </row>
    <row r="2640" spans="6:17">
      <c r="F2640" s="496"/>
      <c r="G2640" s="496"/>
      <c r="H2640" s="496"/>
      <c r="I2640" s="496"/>
      <c r="J2640" s="496"/>
      <c r="K2640" s="496"/>
      <c r="L2640" s="496"/>
      <c r="M2640" s="496"/>
      <c r="N2640" s="496"/>
      <c r="O2640" s="496"/>
      <c r="P2640" s="496"/>
      <c r="Q2640" s="496"/>
    </row>
    <row r="2641" spans="6:17">
      <c r="F2641" s="496"/>
      <c r="G2641" s="496"/>
      <c r="H2641" s="496"/>
      <c r="I2641" s="496"/>
      <c r="J2641" s="496"/>
      <c r="K2641" s="496"/>
      <c r="L2641" s="496"/>
      <c r="M2641" s="496"/>
      <c r="N2641" s="496"/>
      <c r="O2641" s="496"/>
      <c r="P2641" s="496"/>
      <c r="Q2641" s="496"/>
    </row>
    <row r="2642" spans="6:17">
      <c r="F2642" s="496"/>
      <c r="G2642" s="496"/>
      <c r="H2642" s="496"/>
      <c r="I2642" s="496"/>
      <c r="J2642" s="496"/>
      <c r="K2642" s="496"/>
      <c r="L2642" s="496"/>
      <c r="M2642" s="496"/>
      <c r="N2642" s="496"/>
      <c r="O2642" s="496"/>
      <c r="P2642" s="496"/>
      <c r="Q2642" s="496"/>
    </row>
    <row r="2643" spans="6:17">
      <c r="F2643" s="496"/>
      <c r="G2643" s="496"/>
      <c r="H2643" s="496"/>
      <c r="I2643" s="496"/>
      <c r="J2643" s="496"/>
      <c r="K2643" s="496"/>
      <c r="L2643" s="496"/>
      <c r="M2643" s="496"/>
      <c r="N2643" s="496"/>
      <c r="O2643" s="496"/>
      <c r="P2643" s="496"/>
      <c r="Q2643" s="496"/>
    </row>
    <row r="2644" spans="6:17">
      <c r="F2644" s="496"/>
      <c r="G2644" s="496"/>
      <c r="H2644" s="496"/>
      <c r="I2644" s="496"/>
      <c r="J2644" s="496"/>
      <c r="K2644" s="496"/>
      <c r="L2644" s="496"/>
      <c r="M2644" s="496"/>
      <c r="N2644" s="496"/>
      <c r="O2644" s="496"/>
      <c r="P2644" s="496"/>
      <c r="Q2644" s="496"/>
    </row>
    <row r="2645" spans="6:17">
      <c r="F2645" s="496"/>
      <c r="G2645" s="496"/>
      <c r="H2645" s="496"/>
      <c r="I2645" s="496"/>
      <c r="J2645" s="496"/>
      <c r="K2645" s="496"/>
      <c r="L2645" s="496"/>
      <c r="M2645" s="496"/>
      <c r="N2645" s="496"/>
      <c r="O2645" s="496"/>
      <c r="P2645" s="496"/>
      <c r="Q2645" s="496"/>
    </row>
    <row r="2646" spans="6:17">
      <c r="F2646" s="496"/>
      <c r="G2646" s="496"/>
      <c r="H2646" s="496"/>
      <c r="I2646" s="496"/>
      <c r="J2646" s="496"/>
      <c r="K2646" s="496"/>
      <c r="L2646" s="496"/>
      <c r="M2646" s="496"/>
      <c r="N2646" s="496"/>
      <c r="O2646" s="496"/>
      <c r="P2646" s="496"/>
      <c r="Q2646" s="496"/>
    </row>
    <row r="2647" spans="6:17">
      <c r="F2647" s="496"/>
      <c r="G2647" s="496"/>
      <c r="H2647" s="496"/>
      <c r="I2647" s="496"/>
      <c r="J2647" s="496"/>
      <c r="K2647" s="496"/>
      <c r="L2647" s="496"/>
      <c r="M2647" s="496"/>
      <c r="N2647" s="496"/>
      <c r="O2647" s="496"/>
      <c r="P2647" s="496"/>
      <c r="Q2647" s="496"/>
    </row>
    <row r="2648" spans="6:17">
      <c r="F2648" s="496"/>
      <c r="G2648" s="496"/>
      <c r="H2648" s="496"/>
      <c r="I2648" s="496"/>
      <c r="J2648" s="496"/>
      <c r="K2648" s="496"/>
      <c r="L2648" s="496"/>
      <c r="M2648" s="496"/>
      <c r="N2648" s="496"/>
      <c r="O2648" s="496"/>
      <c r="P2648" s="496"/>
      <c r="Q2648" s="496"/>
    </row>
    <row r="2649" spans="6:17">
      <c r="F2649" s="496"/>
      <c r="G2649" s="496"/>
      <c r="H2649" s="496"/>
      <c r="I2649" s="496"/>
      <c r="J2649" s="496"/>
      <c r="K2649" s="496"/>
      <c r="L2649" s="496"/>
      <c r="M2649" s="496"/>
      <c r="N2649" s="496"/>
      <c r="O2649" s="496"/>
      <c r="P2649" s="496"/>
      <c r="Q2649" s="496"/>
    </row>
    <row r="2650" spans="6:17">
      <c r="F2650" s="496"/>
      <c r="G2650" s="496"/>
      <c r="H2650" s="496"/>
      <c r="I2650" s="496"/>
      <c r="J2650" s="496"/>
      <c r="K2650" s="496"/>
      <c r="L2650" s="496"/>
      <c r="M2650" s="496"/>
      <c r="N2650" s="496"/>
      <c r="O2650" s="496"/>
      <c r="P2650" s="496"/>
      <c r="Q2650" s="496"/>
    </row>
    <row r="2651" spans="6:17">
      <c r="F2651" s="496"/>
      <c r="G2651" s="496"/>
      <c r="H2651" s="496"/>
      <c r="I2651" s="496"/>
      <c r="J2651" s="496"/>
      <c r="K2651" s="496"/>
      <c r="L2651" s="496"/>
      <c r="M2651" s="496"/>
      <c r="N2651" s="496"/>
      <c r="O2651" s="496"/>
      <c r="P2651" s="496"/>
      <c r="Q2651" s="496"/>
    </row>
    <row r="2652" spans="6:17">
      <c r="F2652" s="496"/>
      <c r="G2652" s="496"/>
      <c r="H2652" s="496"/>
      <c r="I2652" s="496"/>
      <c r="J2652" s="496"/>
      <c r="K2652" s="496"/>
      <c r="L2652" s="496"/>
      <c r="M2652" s="496"/>
      <c r="N2652" s="496"/>
      <c r="O2652" s="496"/>
      <c r="P2652" s="496"/>
      <c r="Q2652" s="496"/>
    </row>
    <row r="2653" spans="6:17">
      <c r="F2653" s="496"/>
      <c r="G2653" s="496"/>
      <c r="H2653" s="496"/>
      <c r="I2653" s="496"/>
      <c r="J2653" s="496"/>
      <c r="K2653" s="496"/>
      <c r="L2653" s="496"/>
      <c r="M2653" s="496"/>
      <c r="N2653" s="496"/>
      <c r="O2653" s="496"/>
      <c r="P2653" s="496"/>
      <c r="Q2653" s="496"/>
    </row>
    <row r="2654" spans="6:17">
      <c r="F2654" s="496"/>
      <c r="G2654" s="496"/>
      <c r="H2654" s="496"/>
      <c r="I2654" s="496"/>
      <c r="J2654" s="496"/>
      <c r="K2654" s="496"/>
      <c r="L2654" s="496"/>
      <c r="M2654" s="496"/>
      <c r="N2654" s="496"/>
      <c r="O2654" s="496"/>
      <c r="P2654" s="496"/>
      <c r="Q2654" s="496"/>
    </row>
    <row r="2655" spans="6:17">
      <c r="F2655" s="496"/>
      <c r="G2655" s="496"/>
      <c r="H2655" s="496"/>
      <c r="I2655" s="496"/>
      <c r="J2655" s="496"/>
      <c r="K2655" s="496"/>
      <c r="L2655" s="496"/>
      <c r="M2655" s="496"/>
      <c r="N2655" s="496"/>
      <c r="O2655" s="496"/>
      <c r="P2655" s="496"/>
      <c r="Q2655" s="496"/>
    </row>
    <row r="2656" spans="6:17">
      <c r="F2656" s="496"/>
      <c r="G2656" s="496"/>
      <c r="H2656" s="496"/>
      <c r="I2656" s="496"/>
      <c r="J2656" s="496"/>
      <c r="K2656" s="496"/>
      <c r="L2656" s="496"/>
      <c r="M2656" s="496"/>
      <c r="N2656" s="496"/>
      <c r="O2656" s="496"/>
      <c r="P2656" s="496"/>
      <c r="Q2656" s="496"/>
    </row>
    <row r="2657" spans="6:17">
      <c r="F2657" s="496"/>
      <c r="G2657" s="496"/>
      <c r="H2657" s="496"/>
      <c r="I2657" s="496"/>
      <c r="J2657" s="496"/>
      <c r="K2657" s="496"/>
      <c r="L2657" s="496"/>
      <c r="M2657" s="496"/>
      <c r="N2657" s="496"/>
      <c r="O2657" s="496"/>
      <c r="P2657" s="496"/>
      <c r="Q2657" s="496"/>
    </row>
    <row r="2658" spans="6:17">
      <c r="F2658" s="496"/>
      <c r="G2658" s="496"/>
      <c r="H2658" s="496"/>
      <c r="I2658" s="496"/>
      <c r="J2658" s="496"/>
      <c r="K2658" s="496"/>
      <c r="L2658" s="496"/>
      <c r="M2658" s="496"/>
      <c r="N2658" s="496"/>
      <c r="O2658" s="496"/>
      <c r="P2658" s="496"/>
      <c r="Q2658" s="496"/>
    </row>
    <row r="2659" spans="6:17">
      <c r="F2659" s="496"/>
      <c r="G2659" s="496"/>
      <c r="H2659" s="496"/>
      <c r="I2659" s="496"/>
      <c r="J2659" s="496"/>
      <c r="K2659" s="496"/>
      <c r="L2659" s="496"/>
      <c r="M2659" s="496"/>
      <c r="N2659" s="496"/>
      <c r="O2659" s="496"/>
      <c r="P2659" s="496"/>
      <c r="Q2659" s="496"/>
    </row>
    <row r="2660" spans="6:17">
      <c r="F2660" s="496"/>
      <c r="G2660" s="496"/>
      <c r="H2660" s="496"/>
      <c r="I2660" s="496"/>
      <c r="J2660" s="496"/>
      <c r="K2660" s="496"/>
      <c r="L2660" s="496"/>
      <c r="M2660" s="496"/>
      <c r="N2660" s="496"/>
      <c r="O2660" s="496"/>
      <c r="P2660" s="496"/>
      <c r="Q2660" s="496"/>
    </row>
    <row r="2661" spans="6:17">
      <c r="F2661" s="496"/>
      <c r="G2661" s="496"/>
      <c r="H2661" s="496"/>
      <c r="I2661" s="496"/>
      <c r="J2661" s="496"/>
      <c r="K2661" s="496"/>
      <c r="L2661" s="496"/>
      <c r="M2661" s="496"/>
      <c r="N2661" s="496"/>
      <c r="O2661" s="496"/>
      <c r="P2661" s="496"/>
      <c r="Q2661" s="496"/>
    </row>
    <row r="2662" spans="6:17">
      <c r="F2662" s="496"/>
      <c r="G2662" s="496"/>
      <c r="H2662" s="496"/>
      <c r="I2662" s="496"/>
      <c r="J2662" s="496"/>
      <c r="K2662" s="496"/>
      <c r="L2662" s="496"/>
      <c r="M2662" s="496"/>
      <c r="N2662" s="496"/>
      <c r="O2662" s="496"/>
      <c r="P2662" s="496"/>
      <c r="Q2662" s="496"/>
    </row>
    <row r="2663" spans="6:17">
      <c r="F2663" s="496"/>
      <c r="G2663" s="496"/>
      <c r="H2663" s="496"/>
      <c r="I2663" s="496"/>
      <c r="J2663" s="496"/>
      <c r="K2663" s="496"/>
      <c r="L2663" s="496"/>
      <c r="M2663" s="496"/>
      <c r="N2663" s="496"/>
      <c r="O2663" s="496"/>
      <c r="P2663" s="496"/>
      <c r="Q2663" s="496"/>
    </row>
    <row r="2664" spans="6:17">
      <c r="F2664" s="496"/>
      <c r="G2664" s="496"/>
      <c r="H2664" s="496"/>
      <c r="I2664" s="496"/>
      <c r="J2664" s="496"/>
      <c r="K2664" s="496"/>
      <c r="L2664" s="496"/>
      <c r="M2664" s="496"/>
      <c r="N2664" s="496"/>
      <c r="O2664" s="496"/>
      <c r="P2664" s="496"/>
      <c r="Q2664" s="496"/>
    </row>
    <row r="2665" spans="6:17">
      <c r="F2665" s="496"/>
      <c r="G2665" s="496"/>
      <c r="H2665" s="496"/>
      <c r="I2665" s="496"/>
      <c r="J2665" s="496"/>
      <c r="K2665" s="496"/>
      <c r="L2665" s="496"/>
      <c r="M2665" s="496"/>
      <c r="N2665" s="496"/>
      <c r="O2665" s="496"/>
      <c r="P2665" s="496"/>
      <c r="Q2665" s="496"/>
    </row>
    <row r="2666" spans="6:17">
      <c r="F2666" s="496"/>
      <c r="G2666" s="496"/>
      <c r="H2666" s="496"/>
      <c r="I2666" s="496"/>
      <c r="J2666" s="496"/>
      <c r="K2666" s="496"/>
      <c r="L2666" s="496"/>
      <c r="M2666" s="496"/>
      <c r="N2666" s="496"/>
      <c r="O2666" s="496"/>
      <c r="P2666" s="496"/>
      <c r="Q2666" s="496"/>
    </row>
    <row r="2667" spans="6:17">
      <c r="F2667" s="496"/>
      <c r="G2667" s="496"/>
      <c r="H2667" s="496"/>
      <c r="I2667" s="496"/>
      <c r="J2667" s="496"/>
      <c r="K2667" s="496"/>
      <c r="L2667" s="496"/>
      <c r="M2667" s="496"/>
      <c r="N2667" s="496"/>
      <c r="O2667" s="496"/>
      <c r="P2667" s="496"/>
      <c r="Q2667" s="496"/>
    </row>
    <row r="2668" spans="6:17">
      <c r="F2668" s="496"/>
      <c r="G2668" s="496"/>
      <c r="H2668" s="496"/>
      <c r="I2668" s="496"/>
      <c r="J2668" s="496"/>
      <c r="K2668" s="496"/>
      <c r="L2668" s="496"/>
      <c r="M2668" s="496"/>
      <c r="N2668" s="496"/>
      <c r="O2668" s="496"/>
      <c r="P2668" s="496"/>
      <c r="Q2668" s="496"/>
    </row>
    <row r="2669" spans="6:17">
      <c r="F2669" s="496"/>
      <c r="G2669" s="496"/>
      <c r="H2669" s="496"/>
      <c r="I2669" s="496"/>
      <c r="J2669" s="496"/>
      <c r="K2669" s="496"/>
      <c r="L2669" s="496"/>
      <c r="M2669" s="496"/>
      <c r="N2669" s="496"/>
      <c r="O2669" s="496"/>
      <c r="P2669" s="496"/>
      <c r="Q2669" s="496"/>
    </row>
    <row r="2670" spans="6:17">
      <c r="F2670" s="496"/>
      <c r="G2670" s="496"/>
      <c r="H2670" s="496"/>
      <c r="I2670" s="496"/>
      <c r="J2670" s="496"/>
      <c r="K2670" s="496"/>
      <c r="L2670" s="496"/>
      <c r="M2670" s="496"/>
      <c r="N2670" s="496"/>
      <c r="O2670" s="496"/>
      <c r="P2670" s="496"/>
      <c r="Q2670" s="496"/>
    </row>
    <row r="2671" spans="6:17">
      <c r="F2671" s="496"/>
      <c r="G2671" s="496"/>
      <c r="H2671" s="496"/>
      <c r="I2671" s="496"/>
      <c r="J2671" s="496"/>
      <c r="K2671" s="496"/>
      <c r="L2671" s="496"/>
      <c r="M2671" s="496"/>
      <c r="N2671" s="496"/>
      <c r="O2671" s="496"/>
      <c r="P2671" s="496"/>
      <c r="Q2671" s="496"/>
    </row>
    <row r="2672" spans="6:17">
      <c r="F2672" s="496"/>
      <c r="G2672" s="496"/>
      <c r="H2672" s="496"/>
      <c r="I2672" s="496"/>
      <c r="J2672" s="496"/>
      <c r="K2672" s="496"/>
      <c r="L2672" s="496"/>
      <c r="M2672" s="496"/>
      <c r="N2672" s="496"/>
      <c r="O2672" s="496"/>
      <c r="P2672" s="496"/>
      <c r="Q2672" s="496"/>
    </row>
    <row r="2673" spans="6:17">
      <c r="F2673" s="496"/>
      <c r="G2673" s="496"/>
      <c r="H2673" s="496"/>
      <c r="I2673" s="496"/>
      <c r="J2673" s="496"/>
      <c r="K2673" s="496"/>
      <c r="L2673" s="496"/>
      <c r="M2673" s="496"/>
      <c r="N2673" s="496"/>
      <c r="O2673" s="496"/>
      <c r="P2673" s="496"/>
      <c r="Q2673" s="496"/>
    </row>
    <row r="2674" spans="6:17">
      <c r="F2674" s="496"/>
      <c r="G2674" s="496"/>
      <c r="H2674" s="496"/>
      <c r="I2674" s="496"/>
      <c r="J2674" s="496"/>
      <c r="K2674" s="496"/>
      <c r="L2674" s="496"/>
      <c r="M2674" s="496"/>
      <c r="N2674" s="496"/>
      <c r="O2674" s="496"/>
      <c r="P2674" s="496"/>
      <c r="Q2674" s="496"/>
    </row>
    <row r="2675" spans="6:17">
      <c r="F2675" s="496"/>
      <c r="G2675" s="496"/>
      <c r="H2675" s="496"/>
      <c r="I2675" s="496"/>
      <c r="J2675" s="496"/>
      <c r="K2675" s="496"/>
      <c r="L2675" s="496"/>
      <c r="M2675" s="496"/>
      <c r="N2675" s="496"/>
      <c r="O2675" s="496"/>
      <c r="P2675" s="496"/>
      <c r="Q2675" s="496"/>
    </row>
    <row r="2676" spans="6:17">
      <c r="F2676" s="496"/>
      <c r="G2676" s="496"/>
      <c r="H2676" s="496"/>
      <c r="I2676" s="496"/>
      <c r="J2676" s="496"/>
      <c r="K2676" s="496"/>
      <c r="L2676" s="496"/>
      <c r="M2676" s="496"/>
      <c r="N2676" s="496"/>
      <c r="O2676" s="496"/>
      <c r="P2676" s="496"/>
      <c r="Q2676" s="496"/>
    </row>
    <row r="2677" spans="6:17">
      <c r="F2677" s="496"/>
      <c r="G2677" s="496"/>
      <c r="H2677" s="496"/>
      <c r="I2677" s="496"/>
      <c r="J2677" s="496"/>
      <c r="K2677" s="496"/>
      <c r="L2677" s="496"/>
      <c r="M2677" s="496"/>
      <c r="N2677" s="496"/>
      <c r="O2677" s="496"/>
      <c r="P2677" s="496"/>
      <c r="Q2677" s="496"/>
    </row>
    <row r="2678" spans="6:17">
      <c r="F2678" s="496"/>
      <c r="G2678" s="496"/>
      <c r="H2678" s="496"/>
      <c r="I2678" s="496"/>
      <c r="J2678" s="496"/>
      <c r="K2678" s="496"/>
      <c r="L2678" s="496"/>
      <c r="M2678" s="496"/>
      <c r="N2678" s="496"/>
      <c r="O2678" s="496"/>
      <c r="P2678" s="496"/>
      <c r="Q2678" s="496"/>
    </row>
    <row r="2679" spans="6:17">
      <c r="F2679" s="496"/>
      <c r="G2679" s="496"/>
      <c r="H2679" s="496"/>
      <c r="I2679" s="496"/>
      <c r="J2679" s="496"/>
      <c r="K2679" s="496"/>
      <c r="L2679" s="496"/>
      <c r="M2679" s="496"/>
      <c r="N2679" s="496"/>
      <c r="O2679" s="496"/>
      <c r="P2679" s="496"/>
      <c r="Q2679" s="496"/>
    </row>
    <row r="2680" spans="6:17">
      <c r="F2680" s="496"/>
      <c r="G2680" s="496"/>
      <c r="H2680" s="496"/>
      <c r="I2680" s="496"/>
      <c r="J2680" s="496"/>
      <c r="K2680" s="496"/>
      <c r="L2680" s="496"/>
      <c r="M2680" s="496"/>
      <c r="N2680" s="496"/>
      <c r="O2680" s="496"/>
      <c r="P2680" s="496"/>
      <c r="Q2680" s="496"/>
    </row>
    <row r="2681" spans="6:17">
      <c r="F2681" s="496"/>
      <c r="G2681" s="496"/>
      <c r="H2681" s="496"/>
      <c r="I2681" s="496"/>
      <c r="J2681" s="496"/>
      <c r="K2681" s="496"/>
      <c r="L2681" s="496"/>
      <c r="M2681" s="496"/>
      <c r="N2681" s="496"/>
      <c r="O2681" s="496"/>
      <c r="P2681" s="496"/>
      <c r="Q2681" s="496"/>
    </row>
    <row r="2682" spans="6:17">
      <c r="F2682" s="496"/>
      <c r="G2682" s="496"/>
      <c r="H2682" s="496"/>
      <c r="I2682" s="496"/>
      <c r="J2682" s="496"/>
      <c r="K2682" s="496"/>
      <c r="L2682" s="496"/>
      <c r="M2682" s="496"/>
      <c r="N2682" s="496"/>
      <c r="O2682" s="496"/>
      <c r="P2682" s="496"/>
      <c r="Q2682" s="496"/>
    </row>
    <row r="2683" spans="6:17">
      <c r="F2683" s="496"/>
      <c r="G2683" s="496"/>
      <c r="H2683" s="496"/>
      <c r="I2683" s="496"/>
      <c r="J2683" s="496"/>
      <c r="K2683" s="496"/>
      <c r="L2683" s="496"/>
      <c r="M2683" s="496"/>
      <c r="N2683" s="496"/>
      <c r="O2683" s="496"/>
      <c r="P2683" s="496"/>
      <c r="Q2683" s="496"/>
    </row>
    <row r="2684" spans="6:17">
      <c r="F2684" s="496"/>
      <c r="G2684" s="496"/>
      <c r="H2684" s="496"/>
      <c r="I2684" s="496"/>
      <c r="J2684" s="496"/>
      <c r="K2684" s="496"/>
      <c r="L2684" s="496"/>
      <c r="M2684" s="496"/>
      <c r="N2684" s="496"/>
      <c r="O2684" s="496"/>
      <c r="P2684" s="496"/>
      <c r="Q2684" s="496"/>
    </row>
    <row r="2685" spans="6:17">
      <c r="F2685" s="496"/>
      <c r="G2685" s="496"/>
      <c r="H2685" s="496"/>
      <c r="I2685" s="496"/>
      <c r="J2685" s="496"/>
      <c r="K2685" s="496"/>
      <c r="L2685" s="496"/>
      <c r="M2685" s="496"/>
      <c r="N2685" s="496"/>
      <c r="O2685" s="496"/>
      <c r="P2685" s="496"/>
      <c r="Q2685" s="496"/>
    </row>
    <row r="2686" spans="6:17">
      <c r="F2686" s="496"/>
      <c r="G2686" s="496"/>
      <c r="H2686" s="496"/>
      <c r="I2686" s="496"/>
      <c r="J2686" s="496"/>
      <c r="K2686" s="496"/>
      <c r="L2686" s="496"/>
      <c r="M2686" s="496"/>
      <c r="N2686" s="496"/>
      <c r="O2686" s="496"/>
      <c r="P2686" s="496"/>
      <c r="Q2686" s="496"/>
    </row>
    <row r="2687" spans="6:17">
      <c r="F2687" s="496"/>
      <c r="G2687" s="496"/>
      <c r="H2687" s="496"/>
      <c r="I2687" s="496"/>
      <c r="J2687" s="496"/>
      <c r="K2687" s="496"/>
      <c r="L2687" s="496"/>
      <c r="M2687" s="496"/>
      <c r="N2687" s="496"/>
      <c r="O2687" s="496"/>
      <c r="P2687" s="496"/>
      <c r="Q2687" s="496"/>
    </row>
    <row r="2688" spans="6:17">
      <c r="F2688" s="496"/>
      <c r="G2688" s="496"/>
      <c r="H2688" s="496"/>
      <c r="I2688" s="496"/>
      <c r="J2688" s="496"/>
      <c r="K2688" s="496"/>
      <c r="L2688" s="496"/>
      <c r="M2688" s="496"/>
      <c r="N2688" s="496"/>
      <c r="O2688" s="496"/>
      <c r="P2688" s="496"/>
      <c r="Q2688" s="496"/>
    </row>
    <row r="2689" spans="6:17">
      <c r="F2689" s="496"/>
      <c r="G2689" s="496"/>
      <c r="H2689" s="496"/>
      <c r="I2689" s="496"/>
      <c r="J2689" s="496"/>
      <c r="K2689" s="496"/>
      <c r="L2689" s="496"/>
      <c r="M2689" s="496"/>
      <c r="N2689" s="496"/>
      <c r="O2689" s="496"/>
      <c r="P2689" s="496"/>
      <c r="Q2689" s="496"/>
    </row>
    <row r="2690" spans="6:17">
      <c r="F2690" s="496"/>
      <c r="G2690" s="496"/>
      <c r="H2690" s="496"/>
      <c r="I2690" s="496"/>
      <c r="J2690" s="496"/>
      <c r="K2690" s="496"/>
      <c r="L2690" s="496"/>
      <c r="M2690" s="496"/>
      <c r="N2690" s="496"/>
      <c r="O2690" s="496"/>
      <c r="P2690" s="496"/>
      <c r="Q2690" s="496"/>
    </row>
    <row r="2691" spans="6:17">
      <c r="F2691" s="496"/>
      <c r="G2691" s="496"/>
      <c r="H2691" s="496"/>
      <c r="I2691" s="496"/>
      <c r="J2691" s="496"/>
      <c r="K2691" s="496"/>
      <c r="L2691" s="496"/>
      <c r="M2691" s="496"/>
      <c r="N2691" s="496"/>
      <c r="O2691" s="496"/>
      <c r="P2691" s="496"/>
      <c r="Q2691" s="496"/>
    </row>
    <row r="2692" spans="6:17">
      <c r="F2692" s="496"/>
      <c r="G2692" s="496"/>
      <c r="H2692" s="496"/>
      <c r="I2692" s="496"/>
      <c r="J2692" s="496"/>
      <c r="K2692" s="496"/>
      <c r="L2692" s="496"/>
      <c r="M2692" s="496"/>
      <c r="N2692" s="496"/>
      <c r="O2692" s="496"/>
      <c r="P2692" s="496"/>
      <c r="Q2692" s="496"/>
    </row>
    <row r="2693" spans="6:17">
      <c r="F2693" s="496"/>
      <c r="G2693" s="496"/>
      <c r="H2693" s="496"/>
      <c r="I2693" s="496"/>
      <c r="J2693" s="496"/>
      <c r="K2693" s="496"/>
      <c r="L2693" s="496"/>
      <c r="M2693" s="496"/>
      <c r="N2693" s="496"/>
      <c r="O2693" s="496"/>
      <c r="P2693" s="496"/>
      <c r="Q2693" s="496"/>
    </row>
    <row r="2694" spans="6:17">
      <c r="F2694" s="496"/>
      <c r="G2694" s="496"/>
      <c r="H2694" s="496"/>
      <c r="I2694" s="496"/>
      <c r="J2694" s="496"/>
      <c r="K2694" s="496"/>
      <c r="L2694" s="496"/>
      <c r="M2694" s="496"/>
      <c r="N2694" s="496"/>
      <c r="O2694" s="496"/>
      <c r="P2694" s="496"/>
      <c r="Q2694" s="496"/>
    </row>
    <row r="2695" spans="6:17">
      <c r="F2695" s="496"/>
      <c r="G2695" s="496"/>
      <c r="H2695" s="496"/>
      <c r="I2695" s="496"/>
      <c r="J2695" s="496"/>
      <c r="K2695" s="496"/>
      <c r="L2695" s="496"/>
      <c r="M2695" s="496"/>
      <c r="N2695" s="496"/>
      <c r="O2695" s="496"/>
      <c r="P2695" s="496"/>
      <c r="Q2695" s="496"/>
    </row>
    <row r="2696" spans="6:17">
      <c r="F2696" s="496"/>
      <c r="G2696" s="496"/>
      <c r="H2696" s="496"/>
      <c r="I2696" s="496"/>
      <c r="J2696" s="496"/>
      <c r="K2696" s="496"/>
      <c r="L2696" s="496"/>
      <c r="M2696" s="496"/>
      <c r="N2696" s="496"/>
      <c r="O2696" s="496"/>
      <c r="P2696" s="496"/>
      <c r="Q2696" s="496"/>
    </row>
    <row r="2697" spans="6:17">
      <c r="F2697" s="496"/>
      <c r="G2697" s="496"/>
      <c r="H2697" s="496"/>
      <c r="I2697" s="496"/>
      <c r="J2697" s="496"/>
      <c r="K2697" s="496"/>
      <c r="L2697" s="496"/>
      <c r="M2697" s="496"/>
      <c r="N2697" s="496"/>
      <c r="O2697" s="496"/>
      <c r="P2697" s="496"/>
      <c r="Q2697" s="496"/>
    </row>
    <row r="2698" spans="6:17">
      <c r="F2698" s="496"/>
      <c r="G2698" s="496"/>
      <c r="H2698" s="496"/>
      <c r="I2698" s="496"/>
      <c r="J2698" s="496"/>
      <c r="K2698" s="496"/>
      <c r="L2698" s="496"/>
      <c r="M2698" s="496"/>
      <c r="N2698" s="496"/>
      <c r="O2698" s="496"/>
      <c r="P2698" s="496"/>
      <c r="Q2698" s="496"/>
    </row>
    <row r="2699" spans="6:17">
      <c r="F2699" s="496"/>
      <c r="G2699" s="496"/>
      <c r="H2699" s="496"/>
      <c r="I2699" s="496"/>
      <c r="J2699" s="496"/>
      <c r="K2699" s="496"/>
      <c r="L2699" s="496"/>
      <c r="M2699" s="496"/>
      <c r="N2699" s="496"/>
      <c r="O2699" s="496"/>
      <c r="P2699" s="496"/>
      <c r="Q2699" s="496"/>
    </row>
    <row r="2700" spans="6:17">
      <c r="F2700" s="496"/>
      <c r="G2700" s="496"/>
      <c r="H2700" s="496"/>
      <c r="I2700" s="496"/>
      <c r="J2700" s="496"/>
      <c r="K2700" s="496"/>
      <c r="L2700" s="496"/>
      <c r="M2700" s="496"/>
      <c r="N2700" s="496"/>
      <c r="O2700" s="496"/>
      <c r="P2700" s="496"/>
      <c r="Q2700" s="496"/>
    </row>
    <row r="2701" spans="6:17">
      <c r="F2701" s="496"/>
      <c r="G2701" s="496"/>
      <c r="H2701" s="496"/>
      <c r="I2701" s="496"/>
      <c r="J2701" s="496"/>
      <c r="K2701" s="496"/>
      <c r="L2701" s="496"/>
      <c r="M2701" s="496"/>
      <c r="N2701" s="496"/>
      <c r="O2701" s="496"/>
      <c r="P2701" s="496"/>
      <c r="Q2701" s="496"/>
    </row>
    <row r="2702" spans="6:17">
      <c r="F2702" s="496"/>
      <c r="G2702" s="496"/>
      <c r="H2702" s="496"/>
      <c r="I2702" s="496"/>
      <c r="J2702" s="496"/>
      <c r="K2702" s="496"/>
      <c r="L2702" s="496"/>
      <c r="M2702" s="496"/>
      <c r="N2702" s="496"/>
      <c r="O2702" s="496"/>
      <c r="P2702" s="496"/>
      <c r="Q2702" s="496"/>
    </row>
    <row r="2703" spans="6:17">
      <c r="F2703" s="496"/>
      <c r="G2703" s="496"/>
      <c r="H2703" s="496"/>
      <c r="I2703" s="496"/>
      <c r="J2703" s="496"/>
      <c r="K2703" s="496"/>
      <c r="L2703" s="496"/>
      <c r="M2703" s="496"/>
      <c r="N2703" s="496"/>
      <c r="O2703" s="496"/>
      <c r="P2703" s="496"/>
      <c r="Q2703" s="496"/>
    </row>
    <row r="2704" spans="6:17">
      <c r="F2704" s="496"/>
      <c r="G2704" s="496"/>
      <c r="H2704" s="496"/>
      <c r="I2704" s="496"/>
      <c r="J2704" s="496"/>
      <c r="K2704" s="496"/>
      <c r="L2704" s="496"/>
      <c r="M2704" s="496"/>
      <c r="N2704" s="496"/>
      <c r="O2704" s="496"/>
      <c r="P2704" s="496"/>
      <c r="Q2704" s="496"/>
    </row>
    <row r="2705" spans="6:17">
      <c r="F2705" s="496"/>
      <c r="G2705" s="496"/>
      <c r="H2705" s="496"/>
      <c r="I2705" s="496"/>
      <c r="J2705" s="496"/>
      <c r="K2705" s="496"/>
      <c r="L2705" s="496"/>
      <c r="M2705" s="496"/>
      <c r="N2705" s="496"/>
      <c r="O2705" s="496"/>
      <c r="P2705" s="496"/>
      <c r="Q2705" s="496"/>
    </row>
    <row r="2706" spans="6:17">
      <c r="F2706" s="496"/>
      <c r="G2706" s="496"/>
      <c r="H2706" s="496"/>
      <c r="I2706" s="496"/>
      <c r="J2706" s="496"/>
      <c r="K2706" s="496"/>
      <c r="L2706" s="496"/>
      <c r="M2706" s="496"/>
      <c r="N2706" s="496"/>
      <c r="O2706" s="496"/>
      <c r="P2706" s="496"/>
      <c r="Q2706" s="496"/>
    </row>
    <row r="2707" spans="6:17">
      <c r="F2707" s="496"/>
      <c r="G2707" s="496"/>
      <c r="H2707" s="496"/>
      <c r="I2707" s="496"/>
      <c r="J2707" s="496"/>
      <c r="K2707" s="496"/>
      <c r="L2707" s="496"/>
      <c r="M2707" s="496"/>
      <c r="N2707" s="496"/>
      <c r="O2707" s="496"/>
      <c r="P2707" s="496"/>
      <c r="Q2707" s="496"/>
    </row>
    <row r="2708" spans="6:17">
      <c r="F2708" s="496"/>
      <c r="G2708" s="496"/>
      <c r="H2708" s="496"/>
      <c r="I2708" s="496"/>
      <c r="J2708" s="496"/>
      <c r="K2708" s="496"/>
      <c r="L2708" s="496"/>
      <c r="M2708" s="496"/>
      <c r="N2708" s="496"/>
      <c r="O2708" s="496"/>
      <c r="P2708" s="496"/>
      <c r="Q2708" s="496"/>
    </row>
    <row r="2709" spans="6:17">
      <c r="F2709" s="496"/>
      <c r="G2709" s="496"/>
      <c r="H2709" s="496"/>
      <c r="I2709" s="496"/>
      <c r="J2709" s="496"/>
      <c r="K2709" s="496"/>
      <c r="L2709" s="496"/>
      <c r="M2709" s="496"/>
      <c r="N2709" s="496"/>
      <c r="O2709" s="496"/>
      <c r="P2709" s="496"/>
      <c r="Q2709" s="496"/>
    </row>
    <row r="2710" spans="6:17">
      <c r="F2710" s="496"/>
      <c r="G2710" s="496"/>
      <c r="H2710" s="496"/>
      <c r="I2710" s="496"/>
      <c r="J2710" s="496"/>
      <c r="K2710" s="496"/>
      <c r="L2710" s="496"/>
      <c r="M2710" s="496"/>
      <c r="N2710" s="496"/>
      <c r="O2710" s="496"/>
      <c r="P2710" s="496"/>
      <c r="Q2710" s="496"/>
    </row>
    <row r="2711" spans="6:17">
      <c r="F2711" s="496"/>
      <c r="G2711" s="496"/>
      <c r="H2711" s="496"/>
      <c r="I2711" s="496"/>
      <c r="J2711" s="496"/>
      <c r="K2711" s="496"/>
      <c r="L2711" s="496"/>
      <c r="M2711" s="496"/>
      <c r="N2711" s="496"/>
      <c r="O2711" s="496"/>
      <c r="P2711" s="496"/>
      <c r="Q2711" s="496"/>
    </row>
    <row r="2712" spans="6:17">
      <c r="F2712" s="496"/>
      <c r="G2712" s="496"/>
      <c r="H2712" s="496"/>
      <c r="I2712" s="496"/>
      <c r="J2712" s="496"/>
      <c r="K2712" s="496"/>
      <c r="L2712" s="496"/>
      <c r="M2712" s="496"/>
      <c r="N2712" s="496"/>
      <c r="O2712" s="496"/>
      <c r="P2712" s="496"/>
      <c r="Q2712" s="496"/>
    </row>
    <row r="2713" spans="6:17">
      <c r="F2713" s="496"/>
      <c r="G2713" s="496"/>
      <c r="H2713" s="496"/>
      <c r="I2713" s="496"/>
      <c r="J2713" s="496"/>
      <c r="K2713" s="496"/>
      <c r="L2713" s="496"/>
      <c r="M2713" s="496"/>
      <c r="N2713" s="496"/>
      <c r="O2713" s="496"/>
      <c r="P2713" s="496"/>
      <c r="Q2713" s="496"/>
    </row>
    <row r="2714" spans="6:17">
      <c r="F2714" s="496"/>
      <c r="G2714" s="496"/>
      <c r="H2714" s="496"/>
      <c r="I2714" s="496"/>
      <c r="J2714" s="496"/>
      <c r="K2714" s="496"/>
      <c r="L2714" s="496"/>
      <c r="M2714" s="496"/>
      <c r="N2714" s="496"/>
      <c r="O2714" s="496"/>
      <c r="P2714" s="496"/>
      <c r="Q2714" s="496"/>
    </row>
    <row r="2715" spans="6:17">
      <c r="F2715" s="496"/>
      <c r="G2715" s="496"/>
      <c r="H2715" s="496"/>
      <c r="I2715" s="496"/>
      <c r="J2715" s="496"/>
      <c r="K2715" s="496"/>
      <c r="L2715" s="496"/>
      <c r="M2715" s="496"/>
      <c r="N2715" s="496"/>
      <c r="O2715" s="496"/>
      <c r="P2715" s="496"/>
      <c r="Q2715" s="496"/>
    </row>
    <row r="2716" spans="6:17">
      <c r="F2716" s="496"/>
      <c r="G2716" s="496"/>
      <c r="H2716" s="496"/>
      <c r="I2716" s="496"/>
      <c r="J2716" s="496"/>
      <c r="K2716" s="496"/>
      <c r="L2716" s="496"/>
      <c r="M2716" s="496"/>
      <c r="N2716" s="496"/>
      <c r="O2716" s="496"/>
      <c r="P2716" s="496"/>
      <c r="Q2716" s="496"/>
    </row>
    <row r="2717" spans="6:17">
      <c r="F2717" s="496"/>
      <c r="G2717" s="496"/>
      <c r="H2717" s="496"/>
      <c r="I2717" s="496"/>
      <c r="J2717" s="496"/>
      <c r="K2717" s="496"/>
      <c r="L2717" s="496"/>
      <c r="M2717" s="496"/>
      <c r="N2717" s="496"/>
      <c r="O2717" s="496"/>
      <c r="P2717" s="496"/>
      <c r="Q2717" s="496"/>
    </row>
    <row r="2718" spans="6:17">
      <c r="F2718" s="496"/>
      <c r="G2718" s="496"/>
      <c r="H2718" s="496"/>
      <c r="I2718" s="496"/>
      <c r="J2718" s="496"/>
      <c r="K2718" s="496"/>
      <c r="L2718" s="496"/>
      <c r="M2718" s="496"/>
      <c r="N2718" s="496"/>
      <c r="O2718" s="496"/>
      <c r="P2718" s="496"/>
      <c r="Q2718" s="496"/>
    </row>
    <row r="2719" spans="6:17">
      <c r="F2719" s="496"/>
      <c r="G2719" s="496"/>
      <c r="H2719" s="496"/>
      <c r="I2719" s="496"/>
      <c r="J2719" s="496"/>
      <c r="K2719" s="496"/>
      <c r="L2719" s="496"/>
      <c r="M2719" s="496"/>
      <c r="N2719" s="496"/>
      <c r="O2719" s="496"/>
      <c r="P2719" s="496"/>
      <c r="Q2719" s="496"/>
    </row>
    <row r="2720" spans="6:17">
      <c r="F2720" s="496"/>
      <c r="G2720" s="496"/>
      <c r="H2720" s="496"/>
      <c r="I2720" s="496"/>
      <c r="J2720" s="496"/>
      <c r="K2720" s="496"/>
      <c r="L2720" s="496"/>
      <c r="M2720" s="496"/>
      <c r="N2720" s="496"/>
      <c r="O2720" s="496"/>
      <c r="P2720" s="496"/>
      <c r="Q2720" s="496"/>
    </row>
    <row r="2721" spans="6:17">
      <c r="F2721" s="496"/>
      <c r="G2721" s="496"/>
      <c r="H2721" s="496"/>
      <c r="I2721" s="496"/>
      <c r="J2721" s="496"/>
      <c r="K2721" s="496"/>
      <c r="L2721" s="496"/>
      <c r="M2721" s="496"/>
      <c r="N2721" s="496"/>
      <c r="O2721" s="496"/>
      <c r="P2721" s="496"/>
      <c r="Q2721" s="496"/>
    </row>
    <row r="2722" spans="6:17">
      <c r="F2722" s="496"/>
      <c r="G2722" s="496"/>
      <c r="H2722" s="496"/>
      <c r="I2722" s="496"/>
      <c r="J2722" s="496"/>
      <c r="K2722" s="496"/>
      <c r="L2722" s="496"/>
      <c r="M2722" s="496"/>
      <c r="N2722" s="496"/>
      <c r="O2722" s="496"/>
      <c r="P2722" s="496"/>
      <c r="Q2722" s="496"/>
    </row>
    <row r="2723" spans="6:17">
      <c r="F2723" s="496"/>
      <c r="G2723" s="496"/>
      <c r="H2723" s="496"/>
      <c r="I2723" s="496"/>
      <c r="J2723" s="496"/>
      <c r="K2723" s="496"/>
      <c r="L2723" s="496"/>
      <c r="M2723" s="496"/>
      <c r="N2723" s="496"/>
      <c r="O2723" s="496"/>
      <c r="P2723" s="496"/>
      <c r="Q2723" s="496"/>
    </row>
    <row r="2724" spans="6:17">
      <c r="F2724" s="496"/>
      <c r="G2724" s="496"/>
      <c r="H2724" s="496"/>
      <c r="I2724" s="496"/>
      <c r="J2724" s="496"/>
      <c r="K2724" s="496"/>
      <c r="L2724" s="496"/>
      <c r="M2724" s="496"/>
      <c r="N2724" s="496"/>
      <c r="O2724" s="496"/>
      <c r="P2724" s="496"/>
      <c r="Q2724" s="496"/>
    </row>
    <row r="2725" spans="6:17">
      <c r="F2725" s="496"/>
      <c r="G2725" s="496"/>
      <c r="H2725" s="496"/>
      <c r="I2725" s="496"/>
      <c r="J2725" s="496"/>
      <c r="K2725" s="496"/>
      <c r="L2725" s="496"/>
      <c r="M2725" s="496"/>
      <c r="N2725" s="496"/>
      <c r="O2725" s="496"/>
      <c r="P2725" s="496"/>
      <c r="Q2725" s="496"/>
    </row>
    <row r="2726" spans="6:17">
      <c r="F2726" s="496"/>
      <c r="G2726" s="496"/>
      <c r="H2726" s="496"/>
      <c r="I2726" s="496"/>
      <c r="J2726" s="496"/>
      <c r="K2726" s="496"/>
      <c r="L2726" s="496"/>
      <c r="M2726" s="496"/>
      <c r="N2726" s="496"/>
      <c r="O2726" s="496"/>
      <c r="P2726" s="496"/>
      <c r="Q2726" s="496"/>
    </row>
    <row r="2727" spans="6:17">
      <c r="F2727" s="496"/>
      <c r="G2727" s="496"/>
      <c r="H2727" s="496"/>
      <c r="I2727" s="496"/>
      <c r="J2727" s="496"/>
      <c r="K2727" s="496"/>
      <c r="L2727" s="496"/>
      <c r="M2727" s="496"/>
      <c r="N2727" s="496"/>
      <c r="O2727" s="496"/>
      <c r="P2727" s="496"/>
      <c r="Q2727" s="496"/>
    </row>
    <row r="2728" spans="6:17">
      <c r="F2728" s="496"/>
      <c r="G2728" s="496"/>
      <c r="H2728" s="496"/>
      <c r="I2728" s="496"/>
      <c r="J2728" s="496"/>
      <c r="K2728" s="496"/>
      <c r="L2728" s="496"/>
      <c r="M2728" s="496"/>
      <c r="N2728" s="496"/>
      <c r="O2728" s="496"/>
      <c r="P2728" s="496"/>
      <c r="Q2728" s="496"/>
    </row>
    <row r="2729" spans="6:17">
      <c r="F2729" s="496"/>
      <c r="G2729" s="496"/>
      <c r="H2729" s="496"/>
      <c r="I2729" s="496"/>
      <c r="J2729" s="496"/>
      <c r="K2729" s="496"/>
      <c r="L2729" s="496"/>
      <c r="M2729" s="496"/>
      <c r="N2729" s="496"/>
      <c r="O2729" s="496"/>
      <c r="P2729" s="496"/>
      <c r="Q2729" s="496"/>
    </row>
    <row r="2730" spans="6:17">
      <c r="F2730" s="496"/>
      <c r="G2730" s="496"/>
      <c r="H2730" s="496"/>
      <c r="I2730" s="496"/>
      <c r="J2730" s="496"/>
      <c r="K2730" s="496"/>
      <c r="L2730" s="496"/>
      <c r="M2730" s="496"/>
      <c r="N2730" s="496"/>
      <c r="O2730" s="496"/>
      <c r="P2730" s="496"/>
      <c r="Q2730" s="496"/>
    </row>
    <row r="2731" spans="6:17">
      <c r="F2731" s="496"/>
      <c r="G2731" s="496"/>
      <c r="H2731" s="496"/>
      <c r="I2731" s="496"/>
      <c r="J2731" s="496"/>
      <c r="K2731" s="496"/>
      <c r="L2731" s="496"/>
      <c r="M2731" s="496"/>
      <c r="N2731" s="496"/>
      <c r="O2731" s="496"/>
      <c r="P2731" s="496"/>
      <c r="Q2731" s="496"/>
    </row>
    <row r="2732" spans="6:17">
      <c r="F2732" s="496"/>
      <c r="G2732" s="496"/>
      <c r="H2732" s="496"/>
      <c r="I2732" s="496"/>
      <c r="J2732" s="496"/>
      <c r="K2732" s="496"/>
      <c r="L2732" s="496"/>
      <c r="M2732" s="496"/>
      <c r="N2732" s="496"/>
      <c r="O2732" s="496"/>
      <c r="P2732" s="496"/>
      <c r="Q2732" s="496"/>
    </row>
    <row r="2733" spans="6:17">
      <c r="F2733" s="496"/>
      <c r="G2733" s="496"/>
      <c r="H2733" s="496"/>
      <c r="I2733" s="496"/>
      <c r="J2733" s="496"/>
      <c r="K2733" s="496"/>
      <c r="L2733" s="496"/>
      <c r="M2733" s="496"/>
      <c r="N2733" s="496"/>
      <c r="O2733" s="496"/>
      <c r="P2733" s="496"/>
      <c r="Q2733" s="496"/>
    </row>
    <row r="2734" spans="6:17">
      <c r="F2734" s="496"/>
      <c r="G2734" s="496"/>
      <c r="H2734" s="496"/>
      <c r="I2734" s="496"/>
      <c r="J2734" s="496"/>
      <c r="K2734" s="496"/>
      <c r="L2734" s="496"/>
      <c r="M2734" s="496"/>
      <c r="N2734" s="496"/>
      <c r="O2734" s="496"/>
      <c r="P2734" s="496"/>
      <c r="Q2734" s="496"/>
    </row>
    <row r="2735" spans="6:17">
      <c r="F2735" s="496"/>
      <c r="G2735" s="496"/>
      <c r="H2735" s="496"/>
      <c r="I2735" s="496"/>
      <c r="J2735" s="496"/>
      <c r="K2735" s="496"/>
      <c r="L2735" s="496"/>
      <c r="M2735" s="496"/>
      <c r="N2735" s="496"/>
      <c r="O2735" s="496"/>
      <c r="P2735" s="496"/>
      <c r="Q2735" s="496"/>
    </row>
    <row r="2736" spans="6:17">
      <c r="F2736" s="496"/>
      <c r="G2736" s="496"/>
      <c r="H2736" s="496"/>
      <c r="I2736" s="496"/>
      <c r="J2736" s="496"/>
      <c r="K2736" s="496"/>
      <c r="L2736" s="496"/>
      <c r="M2736" s="496"/>
      <c r="N2736" s="496"/>
      <c r="O2736" s="496"/>
      <c r="P2736" s="496"/>
      <c r="Q2736" s="496"/>
    </row>
    <row r="2737" spans="6:17">
      <c r="F2737" s="496"/>
      <c r="G2737" s="496"/>
      <c r="H2737" s="496"/>
      <c r="I2737" s="496"/>
      <c r="J2737" s="496"/>
      <c r="K2737" s="496"/>
      <c r="L2737" s="496"/>
      <c r="M2737" s="496"/>
      <c r="N2737" s="496"/>
      <c r="O2737" s="496"/>
      <c r="P2737" s="496"/>
      <c r="Q2737" s="496"/>
    </row>
    <row r="2738" spans="6:17">
      <c r="F2738" s="496"/>
      <c r="G2738" s="496"/>
      <c r="H2738" s="496"/>
      <c r="I2738" s="496"/>
      <c r="J2738" s="496"/>
      <c r="K2738" s="496"/>
      <c r="L2738" s="496"/>
      <c r="M2738" s="496"/>
      <c r="N2738" s="496"/>
      <c r="O2738" s="496"/>
      <c r="P2738" s="496"/>
      <c r="Q2738" s="496"/>
    </row>
    <row r="2739" spans="6:17">
      <c r="F2739" s="496"/>
      <c r="G2739" s="496"/>
      <c r="H2739" s="496"/>
      <c r="I2739" s="496"/>
      <c r="J2739" s="496"/>
      <c r="K2739" s="496"/>
      <c r="L2739" s="496"/>
      <c r="M2739" s="496"/>
      <c r="N2739" s="496"/>
      <c r="O2739" s="496"/>
      <c r="P2739" s="496"/>
      <c r="Q2739" s="496"/>
    </row>
    <row r="2740" spans="6:17">
      <c r="F2740" s="496"/>
      <c r="G2740" s="496"/>
      <c r="H2740" s="496"/>
      <c r="I2740" s="496"/>
      <c r="J2740" s="496"/>
      <c r="K2740" s="496"/>
      <c r="L2740" s="496"/>
      <c r="M2740" s="496"/>
      <c r="N2740" s="496"/>
      <c r="O2740" s="496"/>
      <c r="P2740" s="496"/>
      <c r="Q2740" s="496"/>
    </row>
    <row r="2741" spans="6:17">
      <c r="F2741" s="496"/>
      <c r="G2741" s="496"/>
      <c r="H2741" s="496"/>
      <c r="I2741" s="496"/>
      <c r="J2741" s="496"/>
      <c r="K2741" s="496"/>
      <c r="L2741" s="496"/>
      <c r="M2741" s="496"/>
      <c r="N2741" s="496"/>
      <c r="O2741" s="496"/>
      <c r="P2741" s="496"/>
      <c r="Q2741" s="496"/>
    </row>
    <row r="2742" spans="6:17">
      <c r="F2742" s="496"/>
      <c r="G2742" s="496"/>
      <c r="H2742" s="496"/>
      <c r="I2742" s="496"/>
      <c r="J2742" s="496"/>
      <c r="K2742" s="496"/>
      <c r="L2742" s="496"/>
      <c r="M2742" s="496"/>
      <c r="N2742" s="496"/>
      <c r="O2742" s="496"/>
      <c r="P2742" s="496"/>
      <c r="Q2742" s="496"/>
    </row>
    <row r="2743" spans="6:17">
      <c r="F2743" s="496"/>
      <c r="G2743" s="496"/>
      <c r="H2743" s="496"/>
      <c r="I2743" s="496"/>
      <c r="J2743" s="496"/>
      <c r="K2743" s="496"/>
      <c r="L2743" s="496"/>
      <c r="M2743" s="496"/>
      <c r="N2743" s="496"/>
      <c r="O2743" s="496"/>
      <c r="P2743" s="496"/>
      <c r="Q2743" s="496"/>
    </row>
    <row r="2744" spans="6:17">
      <c r="F2744" s="496"/>
      <c r="G2744" s="496"/>
      <c r="H2744" s="496"/>
      <c r="I2744" s="496"/>
      <c r="J2744" s="496"/>
      <c r="K2744" s="496"/>
      <c r="L2744" s="496"/>
      <c r="M2744" s="496"/>
      <c r="N2744" s="496"/>
      <c r="O2744" s="496"/>
      <c r="P2744" s="496"/>
      <c r="Q2744" s="496"/>
    </row>
    <row r="2745" spans="6:17">
      <c r="F2745" s="496"/>
      <c r="G2745" s="496"/>
      <c r="H2745" s="496"/>
      <c r="I2745" s="496"/>
      <c r="J2745" s="496"/>
      <c r="K2745" s="496"/>
      <c r="L2745" s="496"/>
      <c r="M2745" s="496"/>
      <c r="N2745" s="496"/>
      <c r="O2745" s="496"/>
      <c r="P2745" s="496"/>
      <c r="Q2745" s="496"/>
    </row>
    <row r="2746" spans="6:17">
      <c r="F2746" s="496"/>
      <c r="G2746" s="496"/>
      <c r="H2746" s="496"/>
      <c r="I2746" s="496"/>
      <c r="J2746" s="496"/>
      <c r="K2746" s="496"/>
      <c r="L2746" s="496"/>
      <c r="M2746" s="496"/>
      <c r="N2746" s="496"/>
      <c r="O2746" s="496"/>
      <c r="P2746" s="496"/>
      <c r="Q2746" s="496"/>
    </row>
    <row r="2747" spans="6:17">
      <c r="F2747" s="496"/>
      <c r="G2747" s="496"/>
      <c r="H2747" s="496"/>
      <c r="I2747" s="496"/>
      <c r="J2747" s="496"/>
      <c r="K2747" s="496"/>
      <c r="L2747" s="496"/>
      <c r="M2747" s="496"/>
      <c r="N2747" s="496"/>
      <c r="O2747" s="496"/>
      <c r="P2747" s="496"/>
      <c r="Q2747" s="496"/>
    </row>
    <row r="2748" spans="6:17">
      <c r="F2748" s="496"/>
      <c r="G2748" s="496"/>
      <c r="H2748" s="496"/>
      <c r="I2748" s="496"/>
      <c r="J2748" s="496"/>
      <c r="K2748" s="496"/>
      <c r="L2748" s="496"/>
      <c r="M2748" s="496"/>
      <c r="N2748" s="496"/>
      <c r="O2748" s="496"/>
      <c r="P2748" s="496"/>
      <c r="Q2748" s="496"/>
    </row>
    <row r="2749" spans="6:17">
      <c r="F2749" s="496"/>
      <c r="G2749" s="496"/>
      <c r="H2749" s="496"/>
      <c r="I2749" s="496"/>
      <c r="J2749" s="496"/>
      <c r="K2749" s="496"/>
      <c r="L2749" s="496"/>
      <c r="M2749" s="496"/>
      <c r="N2749" s="496"/>
      <c r="O2749" s="496"/>
      <c r="P2749" s="496"/>
      <c r="Q2749" s="496"/>
    </row>
    <row r="2750" spans="6:17">
      <c r="F2750" s="496"/>
      <c r="G2750" s="496"/>
      <c r="H2750" s="496"/>
      <c r="I2750" s="496"/>
      <c r="J2750" s="496"/>
      <c r="K2750" s="496"/>
      <c r="L2750" s="496"/>
      <c r="M2750" s="496"/>
      <c r="N2750" s="496"/>
      <c r="O2750" s="496"/>
      <c r="P2750" s="496"/>
      <c r="Q2750" s="496"/>
    </row>
    <row r="2751" spans="6:17">
      <c r="F2751" s="496"/>
      <c r="G2751" s="496"/>
      <c r="H2751" s="496"/>
      <c r="I2751" s="496"/>
      <c r="J2751" s="496"/>
      <c r="K2751" s="496"/>
      <c r="L2751" s="496"/>
      <c r="M2751" s="496"/>
      <c r="N2751" s="496"/>
      <c r="O2751" s="496"/>
      <c r="P2751" s="496"/>
      <c r="Q2751" s="496"/>
    </row>
    <row r="2752" spans="6:17">
      <c r="F2752" s="496"/>
      <c r="G2752" s="496"/>
      <c r="H2752" s="496"/>
      <c r="I2752" s="496"/>
      <c r="J2752" s="496"/>
      <c r="K2752" s="496"/>
      <c r="L2752" s="496"/>
      <c r="M2752" s="496"/>
      <c r="N2752" s="496"/>
      <c r="O2752" s="496"/>
      <c r="P2752" s="496"/>
      <c r="Q2752" s="496"/>
    </row>
    <row r="2753" spans="6:17">
      <c r="F2753" s="496"/>
      <c r="G2753" s="496"/>
      <c r="H2753" s="496"/>
      <c r="I2753" s="496"/>
      <c r="J2753" s="496"/>
      <c r="K2753" s="496"/>
      <c r="L2753" s="496"/>
      <c r="M2753" s="496"/>
      <c r="N2753" s="496"/>
      <c r="O2753" s="496"/>
      <c r="P2753" s="496"/>
      <c r="Q2753" s="496"/>
    </row>
    <row r="2754" spans="6:17">
      <c r="F2754" s="496"/>
      <c r="G2754" s="496"/>
      <c r="H2754" s="496"/>
      <c r="I2754" s="496"/>
      <c r="J2754" s="496"/>
      <c r="K2754" s="496"/>
      <c r="L2754" s="496"/>
      <c r="M2754" s="496"/>
      <c r="N2754" s="496"/>
      <c r="O2754" s="496"/>
      <c r="P2754" s="496"/>
      <c r="Q2754" s="496"/>
    </row>
    <row r="2755" spans="6:17">
      <c r="F2755" s="496"/>
      <c r="G2755" s="496"/>
      <c r="H2755" s="496"/>
      <c r="I2755" s="496"/>
      <c r="J2755" s="496"/>
      <c r="K2755" s="496"/>
      <c r="L2755" s="496"/>
      <c r="M2755" s="496"/>
      <c r="N2755" s="496"/>
      <c r="O2755" s="496"/>
      <c r="P2755" s="496"/>
      <c r="Q2755" s="496"/>
    </row>
    <row r="2756" spans="6:17">
      <c r="F2756" s="496"/>
      <c r="G2756" s="496"/>
      <c r="H2756" s="496"/>
      <c r="I2756" s="496"/>
      <c r="J2756" s="496"/>
      <c r="K2756" s="496"/>
      <c r="L2756" s="496"/>
      <c r="M2756" s="496"/>
      <c r="N2756" s="496"/>
      <c r="O2756" s="496"/>
      <c r="P2756" s="496"/>
      <c r="Q2756" s="496"/>
    </row>
    <row r="2757" spans="6:17">
      <c r="F2757" s="496"/>
      <c r="G2757" s="496"/>
      <c r="H2757" s="496"/>
      <c r="I2757" s="496"/>
      <c r="J2757" s="496"/>
      <c r="K2757" s="496"/>
      <c r="L2757" s="496"/>
      <c r="M2757" s="496"/>
      <c r="N2757" s="496"/>
      <c r="O2757" s="496"/>
      <c r="P2757" s="496"/>
      <c r="Q2757" s="496"/>
    </row>
    <row r="2758" spans="6:17">
      <c r="F2758" s="496"/>
      <c r="G2758" s="496"/>
      <c r="H2758" s="496"/>
      <c r="I2758" s="496"/>
      <c r="J2758" s="496"/>
      <c r="K2758" s="496"/>
      <c r="L2758" s="496"/>
      <c r="M2758" s="496"/>
      <c r="N2758" s="496"/>
      <c r="O2758" s="496"/>
      <c r="P2758" s="496"/>
      <c r="Q2758" s="496"/>
    </row>
    <row r="2759" spans="6:17">
      <c r="F2759" s="496"/>
      <c r="G2759" s="496"/>
      <c r="H2759" s="496"/>
      <c r="I2759" s="496"/>
      <c r="J2759" s="496"/>
      <c r="K2759" s="496"/>
      <c r="L2759" s="496"/>
      <c r="M2759" s="496"/>
      <c r="N2759" s="496"/>
      <c r="O2759" s="496"/>
      <c r="P2759" s="496"/>
      <c r="Q2759" s="496"/>
    </row>
    <row r="2760" spans="6:17">
      <c r="F2760" s="496"/>
      <c r="G2760" s="496"/>
      <c r="H2760" s="496"/>
      <c r="I2760" s="496"/>
      <c r="J2760" s="496"/>
      <c r="K2760" s="496"/>
      <c r="L2760" s="496"/>
      <c r="M2760" s="496"/>
      <c r="N2760" s="496"/>
      <c r="O2760" s="496"/>
      <c r="P2760" s="496"/>
      <c r="Q2760" s="496"/>
    </row>
    <row r="2761" spans="6:17">
      <c r="F2761" s="496"/>
      <c r="G2761" s="496"/>
      <c r="H2761" s="496"/>
      <c r="I2761" s="496"/>
      <c r="J2761" s="496"/>
      <c r="K2761" s="496"/>
      <c r="L2761" s="496"/>
      <c r="M2761" s="496"/>
      <c r="N2761" s="496"/>
      <c r="O2761" s="496"/>
      <c r="P2761" s="496"/>
      <c r="Q2761" s="496"/>
    </row>
    <row r="2762" spans="6:17">
      <c r="F2762" s="496"/>
      <c r="G2762" s="496"/>
      <c r="H2762" s="496"/>
      <c r="I2762" s="496"/>
      <c r="J2762" s="496"/>
      <c r="K2762" s="496"/>
      <c r="L2762" s="496"/>
      <c r="M2762" s="496"/>
      <c r="N2762" s="496"/>
      <c r="O2762" s="496"/>
      <c r="P2762" s="496"/>
      <c r="Q2762" s="496"/>
    </row>
    <row r="2763" spans="6:17">
      <c r="F2763" s="496"/>
      <c r="G2763" s="496"/>
      <c r="H2763" s="496"/>
      <c r="I2763" s="496"/>
      <c r="J2763" s="496"/>
      <c r="K2763" s="496"/>
      <c r="L2763" s="496"/>
      <c r="M2763" s="496"/>
      <c r="N2763" s="496"/>
      <c r="O2763" s="496"/>
      <c r="P2763" s="496"/>
      <c r="Q2763" s="496"/>
    </row>
    <row r="2764" spans="6:17">
      <c r="F2764" s="496"/>
      <c r="G2764" s="496"/>
      <c r="H2764" s="496"/>
      <c r="I2764" s="496"/>
      <c r="J2764" s="496"/>
      <c r="K2764" s="496"/>
      <c r="L2764" s="496"/>
      <c r="M2764" s="496"/>
      <c r="N2764" s="496"/>
      <c r="O2764" s="496"/>
      <c r="P2764" s="496"/>
      <c r="Q2764" s="496"/>
    </row>
    <row r="2765" spans="6:17">
      <c r="F2765" s="496"/>
      <c r="G2765" s="496"/>
      <c r="H2765" s="496"/>
      <c r="I2765" s="496"/>
      <c r="J2765" s="496"/>
      <c r="K2765" s="496"/>
      <c r="L2765" s="496"/>
      <c r="M2765" s="496"/>
      <c r="N2765" s="496"/>
      <c r="O2765" s="496"/>
      <c r="P2765" s="496"/>
      <c r="Q2765" s="496"/>
    </row>
    <row r="2766" spans="6:17">
      <c r="F2766" s="496"/>
      <c r="G2766" s="496"/>
      <c r="H2766" s="496"/>
      <c r="I2766" s="496"/>
      <c r="J2766" s="496"/>
      <c r="K2766" s="496"/>
      <c r="L2766" s="496"/>
      <c r="M2766" s="496"/>
      <c r="N2766" s="496"/>
      <c r="O2766" s="496"/>
      <c r="P2766" s="496"/>
      <c r="Q2766" s="496"/>
    </row>
    <row r="2767" spans="6:17">
      <c r="F2767" s="496"/>
      <c r="G2767" s="496"/>
      <c r="H2767" s="496"/>
      <c r="I2767" s="496"/>
      <c r="J2767" s="496"/>
      <c r="K2767" s="496"/>
      <c r="L2767" s="496"/>
      <c r="M2767" s="496"/>
      <c r="N2767" s="496"/>
      <c r="O2767" s="496"/>
      <c r="P2767" s="496"/>
      <c r="Q2767" s="496"/>
    </row>
    <row r="2768" spans="6:17">
      <c r="F2768" s="496"/>
      <c r="G2768" s="496"/>
      <c r="H2768" s="496"/>
      <c r="I2768" s="496"/>
      <c r="J2768" s="496"/>
      <c r="K2768" s="496"/>
      <c r="L2768" s="496"/>
      <c r="M2768" s="496"/>
      <c r="N2768" s="496"/>
      <c r="O2768" s="496"/>
      <c r="P2768" s="496"/>
      <c r="Q2768" s="496"/>
    </row>
    <row r="2769" spans="6:17">
      <c r="F2769" s="496"/>
      <c r="G2769" s="496"/>
      <c r="H2769" s="496"/>
      <c r="I2769" s="496"/>
      <c r="J2769" s="496"/>
      <c r="K2769" s="496"/>
      <c r="L2769" s="496"/>
      <c r="M2769" s="496"/>
      <c r="N2769" s="496"/>
      <c r="O2769" s="496"/>
      <c r="P2769" s="496"/>
      <c r="Q2769" s="496"/>
    </row>
    <row r="2770" spans="6:17">
      <c r="F2770" s="496"/>
      <c r="G2770" s="496"/>
      <c r="H2770" s="496"/>
      <c r="I2770" s="496"/>
      <c r="J2770" s="496"/>
      <c r="K2770" s="496"/>
      <c r="L2770" s="496"/>
      <c r="M2770" s="496"/>
      <c r="N2770" s="496"/>
      <c r="O2770" s="496"/>
      <c r="P2770" s="496"/>
      <c r="Q2770" s="496"/>
    </row>
    <row r="2771" spans="6:17">
      <c r="F2771" s="496"/>
      <c r="G2771" s="496"/>
      <c r="H2771" s="496"/>
      <c r="I2771" s="496"/>
      <c r="J2771" s="496"/>
      <c r="K2771" s="496"/>
      <c r="L2771" s="496"/>
      <c r="M2771" s="496"/>
      <c r="N2771" s="496"/>
      <c r="O2771" s="496"/>
      <c r="P2771" s="496"/>
      <c r="Q2771" s="496"/>
    </row>
    <row r="2772" spans="6:17">
      <c r="F2772" s="496"/>
      <c r="G2772" s="496"/>
      <c r="H2772" s="496"/>
      <c r="I2772" s="496"/>
      <c r="J2772" s="496"/>
      <c r="K2772" s="496"/>
      <c r="L2772" s="496"/>
      <c r="M2772" s="496"/>
      <c r="N2772" s="496"/>
      <c r="O2772" s="496"/>
      <c r="P2772" s="496"/>
      <c r="Q2772" s="496"/>
    </row>
    <row r="2773" spans="6:17">
      <c r="F2773" s="496"/>
      <c r="G2773" s="496"/>
      <c r="H2773" s="496"/>
      <c r="I2773" s="496"/>
      <c r="J2773" s="496"/>
      <c r="K2773" s="496"/>
      <c r="L2773" s="496"/>
      <c r="M2773" s="496"/>
      <c r="N2773" s="496"/>
      <c r="O2773" s="496"/>
      <c r="P2773" s="496"/>
      <c r="Q2773" s="496"/>
    </row>
    <row r="2774" spans="6:17">
      <c r="F2774" s="496"/>
      <c r="G2774" s="496"/>
      <c r="H2774" s="496"/>
      <c r="I2774" s="496"/>
      <c r="J2774" s="496"/>
      <c r="K2774" s="496"/>
      <c r="L2774" s="496"/>
      <c r="M2774" s="496"/>
      <c r="N2774" s="496"/>
      <c r="O2774" s="496"/>
      <c r="P2774" s="496"/>
      <c r="Q2774" s="496"/>
    </row>
    <row r="2775" spans="6:17">
      <c r="F2775" s="496"/>
      <c r="G2775" s="496"/>
      <c r="H2775" s="496"/>
      <c r="I2775" s="496"/>
      <c r="J2775" s="496"/>
      <c r="K2775" s="496"/>
      <c r="L2775" s="496"/>
      <c r="M2775" s="496"/>
      <c r="N2775" s="496"/>
      <c r="O2775" s="496"/>
      <c r="P2775" s="496"/>
      <c r="Q2775" s="496"/>
    </row>
    <row r="2776" spans="6:17">
      <c r="F2776" s="496"/>
      <c r="G2776" s="496"/>
      <c r="H2776" s="496"/>
      <c r="I2776" s="496"/>
      <c r="J2776" s="496"/>
      <c r="K2776" s="496"/>
      <c r="L2776" s="496"/>
      <c r="M2776" s="496"/>
      <c r="N2776" s="496"/>
      <c r="O2776" s="496"/>
      <c r="P2776" s="496"/>
      <c r="Q2776" s="496"/>
    </row>
    <row r="2777" spans="6:17">
      <c r="F2777" s="496"/>
      <c r="G2777" s="496"/>
      <c r="H2777" s="496"/>
      <c r="I2777" s="496"/>
      <c r="J2777" s="496"/>
      <c r="K2777" s="496"/>
      <c r="L2777" s="496"/>
      <c r="M2777" s="496"/>
      <c r="N2777" s="496"/>
      <c r="O2777" s="496"/>
      <c r="P2777" s="496"/>
      <c r="Q2777" s="496"/>
    </row>
    <row r="2778" spans="6:17">
      <c r="F2778" s="496"/>
      <c r="G2778" s="496"/>
      <c r="H2778" s="496"/>
      <c r="I2778" s="496"/>
      <c r="J2778" s="496"/>
      <c r="K2778" s="496"/>
      <c r="L2778" s="496"/>
      <c r="M2778" s="496"/>
      <c r="N2778" s="496"/>
      <c r="O2778" s="496"/>
      <c r="P2778" s="496"/>
      <c r="Q2778" s="496"/>
    </row>
    <row r="2779" spans="6:17">
      <c r="F2779" s="496"/>
      <c r="G2779" s="496"/>
      <c r="H2779" s="496"/>
      <c r="I2779" s="496"/>
      <c r="J2779" s="496"/>
      <c r="K2779" s="496"/>
      <c r="L2779" s="496"/>
      <c r="M2779" s="496"/>
      <c r="N2779" s="496"/>
      <c r="O2779" s="496"/>
      <c r="P2779" s="496"/>
      <c r="Q2779" s="496"/>
    </row>
    <row r="2780" spans="6:17">
      <c r="F2780" s="496"/>
      <c r="G2780" s="496"/>
      <c r="H2780" s="496"/>
      <c r="I2780" s="496"/>
      <c r="J2780" s="496"/>
      <c r="K2780" s="496"/>
      <c r="L2780" s="496"/>
      <c r="M2780" s="496"/>
      <c r="N2780" s="496"/>
      <c r="O2780" s="496"/>
      <c r="P2780" s="496"/>
      <c r="Q2780" s="496"/>
    </row>
    <row r="2781" spans="6:17">
      <c r="F2781" s="496"/>
      <c r="G2781" s="496"/>
      <c r="H2781" s="496"/>
      <c r="I2781" s="496"/>
      <c r="J2781" s="496"/>
      <c r="K2781" s="496"/>
      <c r="L2781" s="496"/>
      <c r="M2781" s="496"/>
      <c r="N2781" s="496"/>
      <c r="O2781" s="496"/>
      <c r="P2781" s="496"/>
      <c r="Q2781" s="496"/>
    </row>
    <row r="2782" spans="6:17">
      <c r="F2782" s="496"/>
      <c r="G2782" s="496"/>
      <c r="H2782" s="496"/>
      <c r="I2782" s="496"/>
      <c r="J2782" s="496"/>
      <c r="K2782" s="496"/>
      <c r="L2782" s="496"/>
      <c r="M2782" s="496"/>
      <c r="N2782" s="496"/>
      <c r="O2782" s="496"/>
      <c r="P2782" s="496"/>
      <c r="Q2782" s="496"/>
    </row>
    <row r="2783" spans="6:17">
      <c r="F2783" s="496"/>
      <c r="G2783" s="496"/>
      <c r="H2783" s="496"/>
      <c r="I2783" s="496"/>
      <c r="J2783" s="496"/>
      <c r="K2783" s="496"/>
      <c r="L2783" s="496"/>
      <c r="M2783" s="496"/>
      <c r="N2783" s="496"/>
      <c r="O2783" s="496"/>
      <c r="P2783" s="496"/>
      <c r="Q2783" s="496"/>
    </row>
    <row r="2784" spans="6:17">
      <c r="F2784" s="496"/>
      <c r="G2784" s="496"/>
      <c r="H2784" s="496"/>
      <c r="I2784" s="496"/>
      <c r="J2784" s="496"/>
      <c r="K2784" s="496"/>
      <c r="L2784" s="496"/>
      <c r="M2784" s="496"/>
      <c r="N2784" s="496"/>
      <c r="O2784" s="496"/>
      <c r="P2784" s="496"/>
      <c r="Q2784" s="496"/>
    </row>
    <row r="2785" spans="6:17">
      <c r="F2785" s="496"/>
      <c r="G2785" s="496"/>
      <c r="H2785" s="496"/>
      <c r="I2785" s="496"/>
      <c r="J2785" s="496"/>
      <c r="K2785" s="496"/>
      <c r="L2785" s="496"/>
      <c r="M2785" s="496"/>
      <c r="N2785" s="496"/>
      <c r="O2785" s="496"/>
      <c r="P2785" s="496"/>
      <c r="Q2785" s="496"/>
    </row>
    <row r="2786" spans="6:17">
      <c r="F2786" s="496"/>
      <c r="G2786" s="496"/>
      <c r="H2786" s="496"/>
      <c r="I2786" s="496"/>
      <c r="J2786" s="496"/>
      <c r="K2786" s="496"/>
      <c r="L2786" s="496"/>
      <c r="M2786" s="496"/>
      <c r="N2786" s="496"/>
      <c r="O2786" s="496"/>
      <c r="P2786" s="496"/>
      <c r="Q2786" s="496"/>
    </row>
    <row r="2787" spans="6:17">
      <c r="F2787" s="496"/>
      <c r="G2787" s="496"/>
      <c r="H2787" s="496"/>
      <c r="I2787" s="496"/>
      <c r="J2787" s="496"/>
      <c r="K2787" s="496"/>
      <c r="L2787" s="496"/>
      <c r="M2787" s="496"/>
      <c r="N2787" s="496"/>
      <c r="O2787" s="496"/>
      <c r="P2787" s="496"/>
      <c r="Q2787" s="496"/>
    </row>
    <row r="2788" spans="6:17">
      <c r="F2788" s="496"/>
      <c r="G2788" s="496"/>
      <c r="H2788" s="496"/>
      <c r="I2788" s="496"/>
      <c r="J2788" s="496"/>
      <c r="K2788" s="496"/>
      <c r="L2788" s="496"/>
      <c r="M2788" s="496"/>
      <c r="N2788" s="496"/>
      <c r="O2788" s="496"/>
      <c r="P2788" s="496"/>
      <c r="Q2788" s="496"/>
    </row>
    <row r="2789" spans="6:17">
      <c r="F2789" s="496"/>
      <c r="G2789" s="496"/>
      <c r="H2789" s="496"/>
      <c r="I2789" s="496"/>
      <c r="J2789" s="496"/>
      <c r="K2789" s="496"/>
      <c r="L2789" s="496"/>
      <c r="M2789" s="496"/>
      <c r="N2789" s="496"/>
      <c r="O2789" s="496"/>
      <c r="P2789" s="496"/>
      <c r="Q2789" s="496"/>
    </row>
    <row r="2790" spans="6:17">
      <c r="F2790" s="496"/>
      <c r="G2790" s="496"/>
      <c r="H2790" s="496"/>
      <c r="I2790" s="496"/>
      <c r="J2790" s="496"/>
      <c r="K2790" s="496"/>
      <c r="L2790" s="496"/>
      <c r="M2790" s="496"/>
      <c r="N2790" s="496"/>
      <c r="O2790" s="496"/>
      <c r="P2790" s="496"/>
      <c r="Q2790" s="496"/>
    </row>
    <row r="2791" spans="6:17">
      <c r="F2791" s="496"/>
      <c r="G2791" s="496"/>
      <c r="H2791" s="496"/>
      <c r="I2791" s="496"/>
      <c r="J2791" s="496"/>
      <c r="K2791" s="496"/>
      <c r="L2791" s="496"/>
      <c r="M2791" s="496"/>
      <c r="N2791" s="496"/>
      <c r="O2791" s="496"/>
      <c r="P2791" s="496"/>
      <c r="Q2791" s="496"/>
    </row>
    <row r="2792" spans="6:17">
      <c r="F2792" s="496"/>
      <c r="G2792" s="496"/>
      <c r="H2792" s="496"/>
      <c r="I2792" s="496"/>
      <c r="J2792" s="496"/>
      <c r="K2792" s="496"/>
      <c r="L2792" s="496"/>
      <c r="M2792" s="496"/>
      <c r="N2792" s="496"/>
      <c r="O2792" s="496"/>
      <c r="P2792" s="496"/>
      <c r="Q2792" s="496"/>
    </row>
    <row r="2793" spans="6:17">
      <c r="F2793" s="496"/>
      <c r="G2793" s="496"/>
      <c r="H2793" s="496"/>
      <c r="I2793" s="496"/>
      <c r="J2793" s="496"/>
      <c r="K2793" s="496"/>
      <c r="L2793" s="496"/>
      <c r="M2793" s="496"/>
      <c r="N2793" s="496"/>
      <c r="O2793" s="496"/>
      <c r="P2793" s="496"/>
      <c r="Q2793" s="496"/>
    </row>
    <row r="2794" spans="6:17">
      <c r="F2794" s="496"/>
      <c r="G2794" s="496"/>
      <c r="H2794" s="496"/>
      <c r="I2794" s="496"/>
      <c r="J2794" s="496"/>
      <c r="K2794" s="496"/>
      <c r="L2794" s="496"/>
      <c r="M2794" s="496"/>
      <c r="N2794" s="496"/>
      <c r="O2794" s="496"/>
      <c r="P2794" s="496"/>
      <c r="Q2794" s="496"/>
    </row>
    <row r="2795" spans="6:17">
      <c r="F2795" s="496"/>
      <c r="G2795" s="496"/>
      <c r="H2795" s="496"/>
      <c r="I2795" s="496"/>
      <c r="J2795" s="496"/>
      <c r="K2795" s="496"/>
      <c r="L2795" s="496"/>
      <c r="M2795" s="496"/>
      <c r="N2795" s="496"/>
      <c r="O2795" s="496"/>
      <c r="P2795" s="496"/>
      <c r="Q2795" s="496"/>
    </row>
    <row r="2796" spans="6:17">
      <c r="F2796" s="496"/>
      <c r="G2796" s="496"/>
      <c r="H2796" s="496"/>
      <c r="I2796" s="496"/>
      <c r="J2796" s="496"/>
      <c r="K2796" s="496"/>
      <c r="L2796" s="496"/>
      <c r="M2796" s="496"/>
      <c r="N2796" s="496"/>
      <c r="O2796" s="496"/>
      <c r="P2796" s="496"/>
      <c r="Q2796" s="496"/>
    </row>
    <row r="2797" spans="6:17">
      <c r="F2797" s="496"/>
      <c r="G2797" s="496"/>
      <c r="H2797" s="496"/>
      <c r="I2797" s="496"/>
      <c r="J2797" s="496"/>
      <c r="K2797" s="496"/>
      <c r="L2797" s="496"/>
      <c r="M2797" s="496"/>
      <c r="N2797" s="496"/>
      <c r="O2797" s="496"/>
      <c r="P2797" s="496"/>
      <c r="Q2797" s="496"/>
    </row>
    <row r="2798" spans="6:17">
      <c r="F2798" s="496"/>
      <c r="G2798" s="496"/>
      <c r="H2798" s="496"/>
      <c r="I2798" s="496"/>
      <c r="J2798" s="496"/>
      <c r="K2798" s="496"/>
      <c r="L2798" s="496"/>
      <c r="M2798" s="496"/>
      <c r="N2798" s="496"/>
      <c r="O2798" s="496"/>
      <c r="P2798" s="496"/>
      <c r="Q2798" s="496"/>
    </row>
    <row r="2799" spans="6:17">
      <c r="F2799" s="496"/>
      <c r="G2799" s="496"/>
      <c r="H2799" s="496"/>
      <c r="I2799" s="496"/>
      <c r="J2799" s="496"/>
      <c r="K2799" s="496"/>
      <c r="L2799" s="496"/>
      <c r="M2799" s="496"/>
      <c r="N2799" s="496"/>
      <c r="O2799" s="496"/>
      <c r="P2799" s="496"/>
      <c r="Q2799" s="496"/>
    </row>
    <row r="2800" spans="6:17">
      <c r="F2800" s="496"/>
      <c r="G2800" s="496"/>
      <c r="H2800" s="496"/>
      <c r="I2800" s="496"/>
      <c r="J2800" s="496"/>
      <c r="K2800" s="496"/>
      <c r="L2800" s="496"/>
      <c r="M2800" s="496"/>
      <c r="N2800" s="496"/>
      <c r="O2800" s="496"/>
      <c r="P2800" s="496"/>
      <c r="Q2800" s="496"/>
    </row>
    <row r="2801" spans="6:17">
      <c r="F2801" s="496"/>
      <c r="G2801" s="496"/>
      <c r="H2801" s="496"/>
      <c r="I2801" s="496"/>
      <c r="J2801" s="496"/>
      <c r="K2801" s="496"/>
      <c r="L2801" s="496"/>
      <c r="M2801" s="496"/>
      <c r="N2801" s="496"/>
      <c r="O2801" s="496"/>
      <c r="P2801" s="496"/>
      <c r="Q2801" s="496"/>
    </row>
    <row r="2802" spans="6:17">
      <c r="F2802" s="496"/>
      <c r="G2802" s="496"/>
      <c r="H2802" s="496"/>
      <c r="I2802" s="496"/>
      <c r="J2802" s="496"/>
      <c r="K2802" s="496"/>
      <c r="L2802" s="496"/>
      <c r="M2802" s="496"/>
      <c r="N2802" s="496"/>
      <c r="O2802" s="496"/>
      <c r="P2802" s="496"/>
      <c r="Q2802" s="496"/>
    </row>
    <row r="2803" spans="6:17">
      <c r="F2803" s="496"/>
      <c r="G2803" s="496"/>
      <c r="H2803" s="496"/>
      <c r="I2803" s="496"/>
      <c r="J2803" s="496"/>
      <c r="K2803" s="496"/>
      <c r="L2803" s="496"/>
      <c r="M2803" s="496"/>
      <c r="N2803" s="496"/>
      <c r="O2803" s="496"/>
      <c r="P2803" s="496"/>
      <c r="Q2803" s="496"/>
    </row>
    <row r="2804" spans="6:17">
      <c r="F2804" s="496"/>
      <c r="G2804" s="496"/>
      <c r="H2804" s="496"/>
      <c r="I2804" s="496"/>
      <c r="J2804" s="496"/>
      <c r="K2804" s="496"/>
      <c r="L2804" s="496"/>
      <c r="M2804" s="496"/>
      <c r="N2804" s="496"/>
      <c r="O2804" s="496"/>
      <c r="P2804" s="496"/>
      <c r="Q2804" s="496"/>
    </row>
    <row r="2805" spans="6:17">
      <c r="F2805" s="496"/>
      <c r="G2805" s="496"/>
      <c r="H2805" s="496"/>
      <c r="I2805" s="496"/>
      <c r="J2805" s="496"/>
      <c r="K2805" s="496"/>
      <c r="L2805" s="496"/>
      <c r="M2805" s="496"/>
      <c r="N2805" s="496"/>
      <c r="O2805" s="496"/>
      <c r="P2805" s="496"/>
      <c r="Q2805" s="496"/>
    </row>
    <row r="2806" spans="6:17">
      <c r="F2806" s="496"/>
      <c r="G2806" s="496"/>
      <c r="H2806" s="496"/>
      <c r="I2806" s="496"/>
      <c r="J2806" s="496"/>
      <c r="K2806" s="496"/>
      <c r="L2806" s="496"/>
      <c r="M2806" s="496"/>
      <c r="N2806" s="496"/>
      <c r="O2806" s="496"/>
      <c r="P2806" s="496"/>
      <c r="Q2806" s="496"/>
    </row>
    <row r="2807" spans="6:17">
      <c r="F2807" s="496"/>
      <c r="G2807" s="496"/>
      <c r="H2807" s="496"/>
      <c r="I2807" s="496"/>
      <c r="J2807" s="496"/>
      <c r="K2807" s="496"/>
      <c r="L2807" s="496"/>
      <c r="M2807" s="496"/>
      <c r="N2807" s="496"/>
      <c r="O2807" s="496"/>
      <c r="P2807" s="496"/>
      <c r="Q2807" s="496"/>
    </row>
    <row r="2808" spans="6:17">
      <c r="F2808" s="496"/>
      <c r="G2808" s="496"/>
      <c r="H2808" s="496"/>
      <c r="I2808" s="496"/>
      <c r="J2808" s="496"/>
      <c r="K2808" s="496"/>
      <c r="L2808" s="496"/>
      <c r="M2808" s="496"/>
      <c r="N2808" s="496"/>
      <c r="O2808" s="496"/>
      <c r="P2808" s="496"/>
      <c r="Q2808" s="496"/>
    </row>
    <row r="2809" spans="6:17">
      <c r="F2809" s="496"/>
      <c r="G2809" s="496"/>
      <c r="H2809" s="496"/>
      <c r="I2809" s="496"/>
      <c r="J2809" s="496"/>
      <c r="K2809" s="496"/>
      <c r="L2809" s="496"/>
      <c r="M2809" s="496"/>
      <c r="N2809" s="496"/>
      <c r="O2809" s="496"/>
      <c r="P2809" s="496"/>
      <c r="Q2809" s="496"/>
    </row>
    <row r="2810" spans="6:17">
      <c r="F2810" s="496"/>
      <c r="G2810" s="496"/>
      <c r="H2810" s="496"/>
      <c r="I2810" s="496"/>
      <c r="J2810" s="496"/>
      <c r="K2810" s="496"/>
      <c r="L2810" s="496"/>
      <c r="M2810" s="496"/>
      <c r="N2810" s="496"/>
      <c r="O2810" s="496"/>
      <c r="P2810" s="496"/>
      <c r="Q2810" s="496"/>
    </row>
    <row r="2811" spans="6:17">
      <c r="F2811" s="496"/>
      <c r="G2811" s="496"/>
      <c r="H2811" s="496"/>
      <c r="I2811" s="496"/>
      <c r="J2811" s="496"/>
      <c r="K2811" s="496"/>
      <c r="L2811" s="496"/>
      <c r="M2811" s="496"/>
      <c r="N2811" s="496"/>
      <c r="O2811" s="496"/>
      <c r="P2811" s="496"/>
      <c r="Q2811" s="496"/>
    </row>
    <row r="2812" spans="6:17">
      <c r="F2812" s="496"/>
      <c r="G2812" s="496"/>
      <c r="H2812" s="496"/>
      <c r="I2812" s="496"/>
      <c r="J2812" s="496"/>
      <c r="K2812" s="496"/>
      <c r="L2812" s="496"/>
      <c r="M2812" s="496"/>
      <c r="N2812" s="496"/>
      <c r="O2812" s="496"/>
      <c r="P2812" s="496"/>
      <c r="Q2812" s="496"/>
    </row>
    <row r="2813" spans="6:17">
      <c r="F2813" s="496"/>
      <c r="G2813" s="496"/>
      <c r="H2813" s="496"/>
      <c r="I2813" s="496"/>
      <c r="J2813" s="496"/>
      <c r="K2813" s="496"/>
      <c r="L2813" s="496"/>
      <c r="M2813" s="496"/>
      <c r="N2813" s="496"/>
      <c r="O2813" s="496"/>
      <c r="P2813" s="496"/>
      <c r="Q2813" s="496"/>
    </row>
    <row r="2814" spans="6:17">
      <c r="F2814" s="496"/>
      <c r="G2814" s="496"/>
      <c r="H2814" s="496"/>
      <c r="I2814" s="496"/>
      <c r="J2814" s="496"/>
      <c r="K2814" s="496"/>
      <c r="L2814" s="496"/>
      <c r="M2814" s="496"/>
      <c r="N2814" s="496"/>
      <c r="O2814" s="496"/>
      <c r="P2814" s="496"/>
      <c r="Q2814" s="496"/>
    </row>
    <row r="2815" spans="6:17">
      <c r="F2815" s="496"/>
      <c r="G2815" s="496"/>
      <c r="H2815" s="496"/>
      <c r="I2815" s="496"/>
      <c r="J2815" s="496"/>
      <c r="K2815" s="496"/>
      <c r="L2815" s="496"/>
      <c r="M2815" s="496"/>
      <c r="N2815" s="496"/>
      <c r="O2815" s="496"/>
      <c r="P2815" s="496"/>
      <c r="Q2815" s="496"/>
    </row>
    <row r="2816" spans="6:17">
      <c r="F2816" s="496"/>
      <c r="G2816" s="496"/>
      <c r="H2816" s="496"/>
      <c r="I2816" s="496"/>
      <c r="J2816" s="496"/>
      <c r="K2816" s="496"/>
      <c r="L2816" s="496"/>
      <c r="M2816" s="496"/>
      <c r="N2816" s="496"/>
      <c r="O2816" s="496"/>
      <c r="P2816" s="496"/>
      <c r="Q2816" s="496"/>
    </row>
    <row r="2817" spans="6:17">
      <c r="F2817" s="496"/>
      <c r="G2817" s="496"/>
      <c r="H2817" s="496"/>
      <c r="I2817" s="496"/>
      <c r="J2817" s="496"/>
      <c r="K2817" s="496"/>
      <c r="L2817" s="496"/>
      <c r="M2817" s="496"/>
      <c r="N2817" s="496"/>
      <c r="O2817" s="496"/>
      <c r="P2817" s="496"/>
      <c r="Q2817" s="496"/>
    </row>
    <row r="2818" spans="6:17">
      <c r="F2818" s="496"/>
      <c r="G2818" s="496"/>
      <c r="H2818" s="496"/>
      <c r="I2818" s="496"/>
      <c r="J2818" s="496"/>
      <c r="K2818" s="496"/>
      <c r="L2818" s="496"/>
      <c r="M2818" s="496"/>
      <c r="N2818" s="496"/>
      <c r="O2818" s="496"/>
      <c r="P2818" s="496"/>
      <c r="Q2818" s="496"/>
    </row>
    <row r="2819" spans="6:17">
      <c r="F2819" s="496"/>
      <c r="G2819" s="496"/>
      <c r="H2819" s="496"/>
      <c r="I2819" s="496"/>
      <c r="J2819" s="496"/>
      <c r="K2819" s="496"/>
      <c r="L2819" s="496"/>
      <c r="M2819" s="496"/>
      <c r="N2819" s="496"/>
      <c r="O2819" s="496"/>
      <c r="P2819" s="496"/>
      <c r="Q2819" s="496"/>
    </row>
    <row r="2820" spans="6:17">
      <c r="F2820" s="496"/>
      <c r="G2820" s="496"/>
      <c r="H2820" s="496"/>
      <c r="I2820" s="496"/>
      <c r="J2820" s="496"/>
      <c r="K2820" s="496"/>
      <c r="L2820" s="496"/>
      <c r="M2820" s="496"/>
      <c r="N2820" s="496"/>
      <c r="O2820" s="496"/>
      <c r="P2820" s="496"/>
      <c r="Q2820" s="496"/>
    </row>
    <row r="2821" spans="6:17">
      <c r="F2821" s="496"/>
      <c r="G2821" s="496"/>
      <c r="H2821" s="496"/>
      <c r="I2821" s="496"/>
      <c r="J2821" s="496"/>
      <c r="K2821" s="496"/>
      <c r="L2821" s="496"/>
      <c r="M2821" s="496"/>
      <c r="N2821" s="496"/>
      <c r="O2821" s="496"/>
      <c r="P2821" s="496"/>
      <c r="Q2821" s="496"/>
    </row>
    <row r="2822" spans="6:17">
      <c r="F2822" s="496"/>
      <c r="G2822" s="496"/>
      <c r="H2822" s="496"/>
      <c r="I2822" s="496"/>
      <c r="J2822" s="496"/>
      <c r="K2822" s="496"/>
      <c r="L2822" s="496"/>
      <c r="M2822" s="496"/>
      <c r="N2822" s="496"/>
      <c r="O2822" s="496"/>
      <c r="P2822" s="496"/>
      <c r="Q2822" s="496"/>
    </row>
    <row r="2823" spans="6:17">
      <c r="F2823" s="496"/>
      <c r="G2823" s="496"/>
      <c r="H2823" s="496"/>
      <c r="I2823" s="496"/>
      <c r="J2823" s="496"/>
      <c r="K2823" s="496"/>
      <c r="L2823" s="496"/>
      <c r="M2823" s="496"/>
      <c r="N2823" s="496"/>
      <c r="O2823" s="496"/>
      <c r="P2823" s="496"/>
      <c r="Q2823" s="496"/>
    </row>
    <row r="2824" spans="6:17">
      <c r="F2824" s="496"/>
      <c r="G2824" s="496"/>
      <c r="H2824" s="496"/>
      <c r="I2824" s="496"/>
      <c r="J2824" s="496"/>
      <c r="K2824" s="496"/>
      <c r="L2824" s="496"/>
      <c r="M2824" s="496"/>
      <c r="N2824" s="496"/>
      <c r="O2824" s="496"/>
      <c r="P2824" s="496"/>
      <c r="Q2824" s="496"/>
    </row>
    <row r="2825" spans="6:17">
      <c r="F2825" s="496"/>
      <c r="G2825" s="496"/>
      <c r="H2825" s="496"/>
      <c r="I2825" s="496"/>
      <c r="J2825" s="496"/>
      <c r="K2825" s="496"/>
      <c r="L2825" s="496"/>
      <c r="M2825" s="496"/>
      <c r="N2825" s="496"/>
      <c r="O2825" s="496"/>
      <c r="P2825" s="496"/>
      <c r="Q2825" s="496"/>
    </row>
    <row r="2826" spans="6:17">
      <c r="F2826" s="496"/>
      <c r="G2826" s="496"/>
      <c r="H2826" s="496"/>
      <c r="I2826" s="496"/>
      <c r="J2826" s="496"/>
      <c r="K2826" s="496"/>
      <c r="L2826" s="496"/>
      <c r="M2826" s="496"/>
      <c r="N2826" s="496"/>
      <c r="O2826" s="496"/>
      <c r="P2826" s="496"/>
      <c r="Q2826" s="496"/>
    </row>
    <row r="2827" spans="6:17">
      <c r="F2827" s="496"/>
      <c r="G2827" s="496"/>
      <c r="H2827" s="496"/>
      <c r="I2827" s="496"/>
      <c r="J2827" s="496"/>
      <c r="K2827" s="496"/>
      <c r="L2827" s="496"/>
      <c r="M2827" s="496"/>
      <c r="N2827" s="496"/>
      <c r="O2827" s="496"/>
      <c r="P2827" s="496"/>
      <c r="Q2827" s="496"/>
    </row>
    <row r="2828" spans="6:17">
      <c r="F2828" s="496"/>
      <c r="G2828" s="496"/>
      <c r="H2828" s="496"/>
      <c r="I2828" s="496"/>
      <c r="J2828" s="496"/>
      <c r="K2828" s="496"/>
      <c r="L2828" s="496"/>
      <c r="M2828" s="496"/>
      <c r="N2828" s="496"/>
      <c r="O2828" s="496"/>
      <c r="P2828" s="496"/>
      <c r="Q2828" s="496"/>
    </row>
    <row r="2829" spans="6:17">
      <c r="F2829" s="496"/>
      <c r="G2829" s="496"/>
      <c r="H2829" s="496"/>
      <c r="I2829" s="496"/>
      <c r="J2829" s="496"/>
      <c r="K2829" s="496"/>
      <c r="L2829" s="496"/>
      <c r="M2829" s="496"/>
      <c r="N2829" s="496"/>
      <c r="O2829" s="496"/>
      <c r="P2829" s="496"/>
      <c r="Q2829" s="496"/>
    </row>
    <row r="2830" spans="6:17">
      <c r="F2830" s="496"/>
      <c r="G2830" s="496"/>
      <c r="H2830" s="496"/>
      <c r="I2830" s="496"/>
      <c r="J2830" s="496"/>
      <c r="K2830" s="496"/>
      <c r="L2830" s="496"/>
      <c r="M2830" s="496"/>
      <c r="N2830" s="496"/>
      <c r="O2830" s="496"/>
      <c r="P2830" s="496"/>
      <c r="Q2830" s="496"/>
    </row>
    <row r="2831" spans="6:17">
      <c r="F2831" s="496"/>
      <c r="G2831" s="496"/>
      <c r="H2831" s="496"/>
      <c r="I2831" s="496"/>
      <c r="J2831" s="496"/>
      <c r="K2831" s="496"/>
      <c r="L2831" s="496"/>
      <c r="M2831" s="496"/>
      <c r="N2831" s="496"/>
      <c r="O2831" s="496"/>
      <c r="P2831" s="496"/>
      <c r="Q2831" s="496"/>
    </row>
    <row r="2832" spans="6:17">
      <c r="F2832" s="496"/>
      <c r="G2832" s="496"/>
      <c r="H2832" s="496"/>
      <c r="I2832" s="496"/>
      <c r="J2832" s="496"/>
      <c r="K2832" s="496"/>
      <c r="L2832" s="496"/>
      <c r="M2832" s="496"/>
      <c r="N2832" s="496"/>
      <c r="O2832" s="496"/>
      <c r="P2832" s="496"/>
      <c r="Q2832" s="496"/>
    </row>
    <row r="2833" spans="6:17">
      <c r="F2833" s="496"/>
      <c r="G2833" s="496"/>
      <c r="H2833" s="496"/>
      <c r="I2833" s="496"/>
      <c r="J2833" s="496"/>
      <c r="K2833" s="496"/>
      <c r="L2833" s="496"/>
      <c r="M2833" s="496"/>
      <c r="N2833" s="496"/>
      <c r="O2833" s="496"/>
      <c r="P2833" s="496"/>
      <c r="Q2833" s="496"/>
    </row>
    <row r="2834" spans="6:17">
      <c r="F2834" s="496"/>
      <c r="G2834" s="496"/>
      <c r="H2834" s="496"/>
      <c r="I2834" s="496"/>
      <c r="J2834" s="496"/>
      <c r="K2834" s="496"/>
      <c r="L2834" s="496"/>
      <c r="M2834" s="496"/>
      <c r="N2834" s="496"/>
      <c r="O2834" s="496"/>
      <c r="P2834" s="496"/>
      <c r="Q2834" s="496"/>
    </row>
    <row r="2835" spans="6:17">
      <c r="F2835" s="496"/>
      <c r="G2835" s="496"/>
      <c r="H2835" s="496"/>
      <c r="I2835" s="496"/>
      <c r="J2835" s="496"/>
      <c r="K2835" s="496"/>
      <c r="L2835" s="496"/>
      <c r="M2835" s="496"/>
      <c r="N2835" s="496"/>
      <c r="O2835" s="496"/>
      <c r="P2835" s="496"/>
      <c r="Q2835" s="496"/>
    </row>
    <row r="2836" spans="6:17">
      <c r="F2836" s="496"/>
      <c r="G2836" s="496"/>
      <c r="H2836" s="496"/>
      <c r="I2836" s="496"/>
      <c r="J2836" s="496"/>
      <c r="K2836" s="496"/>
      <c r="L2836" s="496"/>
      <c r="M2836" s="496"/>
      <c r="N2836" s="496"/>
      <c r="O2836" s="496"/>
      <c r="P2836" s="496"/>
      <c r="Q2836" s="496"/>
    </row>
    <row r="2837" spans="6:17">
      <c r="F2837" s="496"/>
      <c r="G2837" s="496"/>
      <c r="H2837" s="496"/>
      <c r="I2837" s="496"/>
      <c r="J2837" s="496"/>
      <c r="K2837" s="496"/>
      <c r="L2837" s="496"/>
      <c r="M2837" s="496"/>
      <c r="N2837" s="496"/>
      <c r="O2837" s="496"/>
      <c r="P2837" s="496"/>
      <c r="Q2837" s="496"/>
    </row>
    <row r="2838" spans="6:17">
      <c r="F2838" s="496"/>
      <c r="G2838" s="496"/>
      <c r="H2838" s="496"/>
      <c r="I2838" s="496"/>
      <c r="J2838" s="496"/>
      <c r="K2838" s="496"/>
      <c r="L2838" s="496"/>
      <c r="M2838" s="496"/>
      <c r="N2838" s="496"/>
      <c r="O2838" s="496"/>
      <c r="P2838" s="496"/>
      <c r="Q2838" s="496"/>
    </row>
    <row r="2839" spans="6:17">
      <c r="F2839" s="496"/>
      <c r="G2839" s="496"/>
      <c r="H2839" s="496"/>
      <c r="I2839" s="496"/>
      <c r="J2839" s="496"/>
      <c r="K2839" s="496"/>
      <c r="L2839" s="496"/>
      <c r="M2839" s="496"/>
      <c r="N2839" s="496"/>
      <c r="O2839" s="496"/>
      <c r="P2839" s="496"/>
      <c r="Q2839" s="496"/>
    </row>
    <row r="2840" spans="6:17">
      <c r="F2840" s="496"/>
      <c r="G2840" s="496"/>
      <c r="H2840" s="496"/>
      <c r="I2840" s="496"/>
      <c r="J2840" s="496"/>
      <c r="K2840" s="496"/>
      <c r="L2840" s="496"/>
      <c r="M2840" s="496"/>
      <c r="N2840" s="496"/>
      <c r="O2840" s="496"/>
      <c r="P2840" s="496"/>
      <c r="Q2840" s="496"/>
    </row>
    <row r="2841" spans="6:17">
      <c r="F2841" s="496"/>
      <c r="G2841" s="496"/>
      <c r="H2841" s="496"/>
      <c r="I2841" s="496"/>
      <c r="J2841" s="496"/>
      <c r="K2841" s="496"/>
      <c r="L2841" s="496"/>
      <c r="M2841" s="496"/>
      <c r="N2841" s="496"/>
      <c r="O2841" s="496"/>
      <c r="P2841" s="496"/>
      <c r="Q2841" s="496"/>
    </row>
    <row r="2842" spans="6:17">
      <c r="F2842" s="496"/>
      <c r="G2842" s="496"/>
      <c r="H2842" s="496"/>
      <c r="I2842" s="496"/>
      <c r="J2842" s="496"/>
      <c r="K2842" s="496"/>
      <c r="L2842" s="496"/>
      <c r="M2842" s="496"/>
      <c r="N2842" s="496"/>
      <c r="O2842" s="496"/>
      <c r="P2842" s="496"/>
      <c r="Q2842" s="496"/>
    </row>
    <row r="2843" spans="6:17">
      <c r="F2843" s="496"/>
      <c r="G2843" s="496"/>
      <c r="H2843" s="496"/>
      <c r="I2843" s="496"/>
      <c r="J2843" s="496"/>
      <c r="K2843" s="496"/>
      <c r="L2843" s="496"/>
      <c r="M2843" s="496"/>
      <c r="N2843" s="496"/>
      <c r="O2843" s="496"/>
      <c r="P2843" s="496"/>
      <c r="Q2843" s="496"/>
    </row>
    <row r="2844" spans="6:17">
      <c r="F2844" s="496"/>
      <c r="G2844" s="496"/>
      <c r="H2844" s="496"/>
      <c r="I2844" s="496"/>
      <c r="J2844" s="496"/>
      <c r="K2844" s="496"/>
      <c r="L2844" s="496"/>
      <c r="M2844" s="496"/>
      <c r="N2844" s="496"/>
      <c r="O2844" s="496"/>
      <c r="P2844" s="496"/>
      <c r="Q2844" s="496"/>
    </row>
    <row r="2845" spans="6:17">
      <c r="F2845" s="496"/>
      <c r="G2845" s="496"/>
      <c r="H2845" s="496"/>
      <c r="I2845" s="496"/>
      <c r="J2845" s="496"/>
      <c r="K2845" s="496"/>
      <c r="L2845" s="496"/>
      <c r="M2845" s="496"/>
      <c r="N2845" s="496"/>
      <c r="O2845" s="496"/>
      <c r="P2845" s="496"/>
      <c r="Q2845" s="496"/>
    </row>
    <row r="2846" spans="6:17">
      <c r="F2846" s="496"/>
      <c r="G2846" s="496"/>
      <c r="H2846" s="496"/>
      <c r="I2846" s="496"/>
      <c r="J2846" s="496"/>
      <c r="K2846" s="496"/>
      <c r="L2846" s="496"/>
      <c r="M2846" s="496"/>
      <c r="N2846" s="496"/>
      <c r="O2846" s="496"/>
      <c r="P2846" s="496"/>
      <c r="Q2846" s="496"/>
    </row>
    <row r="2847" spans="6:17">
      <c r="F2847" s="496"/>
      <c r="G2847" s="496"/>
      <c r="H2847" s="496"/>
      <c r="I2847" s="496"/>
      <c r="J2847" s="496"/>
      <c r="K2847" s="496"/>
      <c r="L2847" s="496"/>
      <c r="M2847" s="496"/>
      <c r="N2847" s="496"/>
      <c r="O2847" s="496"/>
      <c r="P2847" s="496"/>
      <c r="Q2847" s="496"/>
    </row>
    <row r="2848" spans="6:17">
      <c r="F2848" s="496"/>
      <c r="G2848" s="496"/>
      <c r="H2848" s="496"/>
      <c r="I2848" s="496"/>
      <c r="J2848" s="496"/>
      <c r="K2848" s="496"/>
      <c r="L2848" s="496"/>
      <c r="M2848" s="496"/>
      <c r="N2848" s="496"/>
      <c r="O2848" s="496"/>
      <c r="P2848" s="496"/>
      <c r="Q2848" s="496"/>
    </row>
    <row r="2849" spans="6:17">
      <c r="F2849" s="496"/>
      <c r="G2849" s="496"/>
      <c r="H2849" s="496"/>
      <c r="I2849" s="496"/>
      <c r="J2849" s="496"/>
      <c r="K2849" s="496"/>
      <c r="L2849" s="496"/>
      <c r="M2849" s="496"/>
      <c r="N2849" s="496"/>
      <c r="O2849" s="496"/>
      <c r="P2849" s="496"/>
      <c r="Q2849" s="496"/>
    </row>
    <row r="2850" spans="6:17">
      <c r="F2850" s="496"/>
      <c r="G2850" s="496"/>
      <c r="H2850" s="496"/>
      <c r="I2850" s="496"/>
      <c r="J2850" s="496"/>
      <c r="K2850" s="496"/>
      <c r="L2850" s="496"/>
      <c r="M2850" s="496"/>
      <c r="N2850" s="496"/>
      <c r="O2850" s="496"/>
      <c r="P2850" s="496"/>
      <c r="Q2850" s="496"/>
    </row>
    <row r="2851" spans="6:17">
      <c r="F2851" s="496"/>
      <c r="G2851" s="496"/>
      <c r="H2851" s="496"/>
      <c r="I2851" s="496"/>
      <c r="J2851" s="496"/>
      <c r="K2851" s="496"/>
      <c r="L2851" s="496"/>
      <c r="M2851" s="496"/>
      <c r="N2851" s="496"/>
      <c r="O2851" s="496"/>
      <c r="P2851" s="496"/>
      <c r="Q2851" s="496"/>
    </row>
    <row r="2852" spans="6:17">
      <c r="F2852" s="496"/>
      <c r="G2852" s="496"/>
      <c r="H2852" s="496"/>
      <c r="I2852" s="496"/>
      <c r="J2852" s="496"/>
      <c r="K2852" s="496"/>
      <c r="L2852" s="496"/>
      <c r="M2852" s="496"/>
      <c r="N2852" s="496"/>
      <c r="O2852" s="496"/>
      <c r="P2852" s="496"/>
      <c r="Q2852" s="496"/>
    </row>
    <row r="2853" spans="6:17">
      <c r="F2853" s="496"/>
      <c r="G2853" s="496"/>
      <c r="H2853" s="496"/>
      <c r="I2853" s="496"/>
      <c r="J2853" s="496"/>
      <c r="K2853" s="496"/>
      <c r="L2853" s="496"/>
      <c r="M2853" s="496"/>
      <c r="N2853" s="496"/>
      <c r="O2853" s="496"/>
      <c r="P2853" s="496"/>
      <c r="Q2853" s="496"/>
    </row>
    <row r="2854" spans="6:17">
      <c r="F2854" s="496"/>
      <c r="G2854" s="496"/>
      <c r="H2854" s="496"/>
      <c r="I2854" s="496"/>
      <c r="J2854" s="496"/>
      <c r="K2854" s="496"/>
      <c r="L2854" s="496"/>
      <c r="M2854" s="496"/>
      <c r="N2854" s="496"/>
      <c r="O2854" s="496"/>
      <c r="P2854" s="496"/>
      <c r="Q2854" s="496"/>
    </row>
    <row r="2855" spans="6:17">
      <c r="F2855" s="496"/>
      <c r="G2855" s="496"/>
      <c r="H2855" s="496"/>
      <c r="I2855" s="496"/>
      <c r="J2855" s="496"/>
      <c r="K2855" s="496"/>
      <c r="L2855" s="496"/>
      <c r="M2855" s="496"/>
      <c r="N2855" s="496"/>
      <c r="O2855" s="496"/>
      <c r="P2855" s="496"/>
      <c r="Q2855" s="496"/>
    </row>
    <row r="2856" spans="6:17">
      <c r="F2856" s="496"/>
      <c r="G2856" s="496"/>
      <c r="H2856" s="496"/>
      <c r="I2856" s="496"/>
      <c r="J2856" s="496"/>
      <c r="K2856" s="496"/>
      <c r="L2856" s="496"/>
      <c r="M2856" s="496"/>
      <c r="N2856" s="496"/>
      <c r="O2856" s="496"/>
      <c r="P2856" s="496"/>
      <c r="Q2856" s="496"/>
    </row>
    <row r="2857" spans="6:17">
      <c r="F2857" s="496"/>
      <c r="G2857" s="496"/>
      <c r="H2857" s="496"/>
      <c r="I2857" s="496"/>
      <c r="J2857" s="496"/>
      <c r="K2857" s="496"/>
      <c r="L2857" s="496"/>
      <c r="M2857" s="496"/>
      <c r="N2857" s="496"/>
      <c r="O2857" s="496"/>
      <c r="P2857" s="496"/>
      <c r="Q2857" s="496"/>
    </row>
    <row r="2858" spans="6:17">
      <c r="F2858" s="496"/>
      <c r="G2858" s="496"/>
      <c r="H2858" s="496"/>
      <c r="I2858" s="496"/>
      <c r="J2858" s="496"/>
      <c r="K2858" s="496"/>
      <c r="L2858" s="496"/>
      <c r="M2858" s="496"/>
      <c r="N2858" s="496"/>
      <c r="O2858" s="496"/>
      <c r="P2858" s="496"/>
      <c r="Q2858" s="496"/>
    </row>
    <row r="2859" spans="6:17">
      <c r="F2859" s="496"/>
      <c r="G2859" s="496"/>
      <c r="H2859" s="496"/>
      <c r="I2859" s="496"/>
      <c r="J2859" s="496"/>
      <c r="K2859" s="496"/>
      <c r="L2859" s="496"/>
      <c r="M2859" s="496"/>
      <c r="N2859" s="496"/>
      <c r="O2859" s="496"/>
      <c r="P2859" s="496"/>
      <c r="Q2859" s="496"/>
    </row>
    <row r="2860" spans="6:17">
      <c r="F2860" s="496"/>
      <c r="G2860" s="496"/>
      <c r="H2860" s="496"/>
      <c r="I2860" s="496"/>
      <c r="J2860" s="496"/>
      <c r="K2860" s="496"/>
      <c r="L2860" s="496"/>
      <c r="M2860" s="496"/>
      <c r="N2860" s="496"/>
      <c r="O2860" s="496"/>
      <c r="P2860" s="496"/>
      <c r="Q2860" s="496"/>
    </row>
    <row r="2861" spans="6:17">
      <c r="F2861" s="496"/>
      <c r="G2861" s="496"/>
      <c r="H2861" s="496"/>
      <c r="I2861" s="496"/>
      <c r="J2861" s="496"/>
      <c r="K2861" s="496"/>
      <c r="L2861" s="496"/>
      <c r="M2861" s="496"/>
      <c r="N2861" s="496"/>
      <c r="O2861" s="496"/>
      <c r="P2861" s="496"/>
      <c r="Q2861" s="496"/>
    </row>
    <row r="2862" spans="6:17">
      <c r="F2862" s="496"/>
      <c r="G2862" s="496"/>
      <c r="H2862" s="496"/>
      <c r="I2862" s="496"/>
      <c r="J2862" s="496"/>
      <c r="K2862" s="496"/>
      <c r="L2862" s="496"/>
      <c r="M2862" s="496"/>
      <c r="N2862" s="496"/>
      <c r="O2862" s="496"/>
      <c r="P2862" s="496"/>
      <c r="Q2862" s="496"/>
    </row>
    <row r="2863" spans="6:17">
      <c r="F2863" s="496"/>
      <c r="G2863" s="496"/>
      <c r="H2863" s="496"/>
      <c r="I2863" s="496"/>
      <c r="J2863" s="496"/>
      <c r="K2863" s="496"/>
      <c r="L2863" s="496"/>
      <c r="M2863" s="496"/>
      <c r="N2863" s="496"/>
      <c r="O2863" s="496"/>
      <c r="P2863" s="496"/>
      <c r="Q2863" s="496"/>
    </row>
    <row r="2864" spans="6:17">
      <c r="F2864" s="496"/>
      <c r="G2864" s="496"/>
      <c r="H2864" s="496"/>
      <c r="I2864" s="496"/>
      <c r="J2864" s="496"/>
      <c r="K2864" s="496"/>
      <c r="L2864" s="496"/>
      <c r="M2864" s="496"/>
      <c r="N2864" s="496"/>
      <c r="O2864" s="496"/>
      <c r="P2864" s="496"/>
      <c r="Q2864" s="496"/>
    </row>
    <row r="2865" spans="6:17">
      <c r="F2865" s="496"/>
      <c r="G2865" s="496"/>
      <c r="H2865" s="496"/>
      <c r="I2865" s="496"/>
      <c r="J2865" s="496"/>
      <c r="K2865" s="496"/>
      <c r="L2865" s="496"/>
      <c r="M2865" s="496"/>
      <c r="N2865" s="496"/>
      <c r="O2865" s="496"/>
      <c r="P2865" s="496"/>
      <c r="Q2865" s="496"/>
    </row>
    <row r="2866" spans="6:17">
      <c r="F2866" s="496"/>
      <c r="G2866" s="496"/>
      <c r="H2866" s="496"/>
      <c r="I2866" s="496"/>
      <c r="J2866" s="496"/>
      <c r="K2866" s="496"/>
      <c r="L2866" s="496"/>
      <c r="M2866" s="496"/>
      <c r="N2866" s="496"/>
      <c r="O2866" s="496"/>
      <c r="P2866" s="496"/>
      <c r="Q2866" s="496"/>
    </row>
    <row r="2867" spans="6:17">
      <c r="F2867" s="496"/>
      <c r="G2867" s="496"/>
      <c r="H2867" s="496"/>
      <c r="I2867" s="496"/>
      <c r="J2867" s="496"/>
      <c r="K2867" s="496"/>
      <c r="L2867" s="496"/>
      <c r="M2867" s="496"/>
      <c r="N2867" s="496"/>
      <c r="O2867" s="496"/>
      <c r="P2867" s="496"/>
      <c r="Q2867" s="496"/>
    </row>
    <row r="2868" spans="6:17">
      <c r="F2868" s="496"/>
      <c r="G2868" s="496"/>
      <c r="H2868" s="496"/>
      <c r="I2868" s="496"/>
      <c r="J2868" s="496"/>
      <c r="K2868" s="496"/>
      <c r="L2868" s="496"/>
      <c r="M2868" s="496"/>
      <c r="N2868" s="496"/>
      <c r="O2868" s="496"/>
      <c r="P2868" s="496"/>
      <c r="Q2868" s="496"/>
    </row>
    <row r="2869" spans="6:17">
      <c r="F2869" s="496"/>
      <c r="G2869" s="496"/>
      <c r="H2869" s="496"/>
      <c r="I2869" s="496"/>
      <c r="J2869" s="496"/>
      <c r="K2869" s="496"/>
      <c r="L2869" s="496"/>
      <c r="M2869" s="496"/>
      <c r="N2869" s="496"/>
      <c r="O2869" s="496"/>
      <c r="P2869" s="496"/>
      <c r="Q2869" s="496"/>
    </row>
    <row r="2870" spans="6:17">
      <c r="F2870" s="496"/>
      <c r="G2870" s="496"/>
      <c r="H2870" s="496"/>
      <c r="I2870" s="496"/>
      <c r="J2870" s="496"/>
      <c r="K2870" s="496"/>
      <c r="L2870" s="496"/>
      <c r="M2870" s="496"/>
      <c r="N2870" s="496"/>
      <c r="O2870" s="496"/>
      <c r="P2870" s="496"/>
      <c r="Q2870" s="496"/>
    </row>
    <row r="2871" spans="6:17">
      <c r="F2871" s="496"/>
      <c r="G2871" s="496"/>
      <c r="H2871" s="496"/>
      <c r="I2871" s="496"/>
      <c r="J2871" s="496"/>
      <c r="K2871" s="496"/>
      <c r="L2871" s="496"/>
      <c r="M2871" s="496"/>
      <c r="N2871" s="496"/>
      <c r="O2871" s="496"/>
      <c r="P2871" s="496"/>
      <c r="Q2871" s="496"/>
    </row>
    <row r="2872" spans="6:17">
      <c r="F2872" s="496"/>
      <c r="G2872" s="496"/>
      <c r="H2872" s="496"/>
      <c r="I2872" s="496"/>
      <c r="J2872" s="496"/>
      <c r="K2872" s="496"/>
      <c r="L2872" s="496"/>
      <c r="M2872" s="496"/>
      <c r="N2872" s="496"/>
      <c r="O2872" s="496"/>
      <c r="P2872" s="496"/>
      <c r="Q2872" s="496"/>
    </row>
    <row r="2873" spans="6:17">
      <c r="F2873" s="496"/>
      <c r="G2873" s="496"/>
      <c r="H2873" s="496"/>
      <c r="I2873" s="496"/>
      <c r="J2873" s="496"/>
      <c r="K2873" s="496"/>
      <c r="L2873" s="496"/>
      <c r="M2873" s="496"/>
      <c r="N2873" s="496"/>
      <c r="O2873" s="496"/>
      <c r="P2873" s="496"/>
      <c r="Q2873" s="496"/>
    </row>
    <row r="2874" spans="6:17">
      <c r="F2874" s="496"/>
      <c r="G2874" s="496"/>
      <c r="H2874" s="496"/>
      <c r="I2874" s="496"/>
      <c r="J2874" s="496"/>
      <c r="K2874" s="496"/>
      <c r="L2874" s="496"/>
      <c r="M2874" s="496"/>
      <c r="N2874" s="496"/>
      <c r="O2874" s="496"/>
      <c r="P2874" s="496"/>
      <c r="Q2874" s="496"/>
    </row>
    <row r="2875" spans="6:17">
      <c r="F2875" s="496"/>
      <c r="G2875" s="496"/>
      <c r="H2875" s="496"/>
      <c r="I2875" s="496"/>
      <c r="J2875" s="496"/>
      <c r="K2875" s="496"/>
      <c r="L2875" s="496"/>
      <c r="M2875" s="496"/>
      <c r="N2875" s="496"/>
      <c r="O2875" s="496"/>
      <c r="P2875" s="496"/>
      <c r="Q2875" s="496"/>
    </row>
    <row r="2876" spans="6:17">
      <c r="F2876" s="496"/>
      <c r="G2876" s="496"/>
      <c r="H2876" s="496"/>
      <c r="I2876" s="496"/>
      <c r="J2876" s="496"/>
      <c r="K2876" s="496"/>
      <c r="L2876" s="496"/>
      <c r="M2876" s="496"/>
      <c r="N2876" s="496"/>
      <c r="O2876" s="496"/>
      <c r="P2876" s="496"/>
      <c r="Q2876" s="496"/>
    </row>
    <row r="2877" spans="6:17">
      <c r="F2877" s="496"/>
      <c r="G2877" s="496"/>
      <c r="H2877" s="496"/>
      <c r="I2877" s="496"/>
      <c r="J2877" s="496"/>
      <c r="K2877" s="496"/>
      <c r="L2877" s="496"/>
      <c r="M2877" s="496"/>
      <c r="N2877" s="496"/>
      <c r="O2877" s="496"/>
      <c r="P2877" s="496"/>
      <c r="Q2877" s="496"/>
    </row>
    <row r="2878" spans="6:17">
      <c r="F2878" s="496"/>
      <c r="G2878" s="496"/>
      <c r="H2878" s="496"/>
      <c r="I2878" s="496"/>
      <c r="J2878" s="496"/>
      <c r="K2878" s="496"/>
      <c r="L2878" s="496"/>
      <c r="M2878" s="496"/>
      <c r="N2878" s="496"/>
      <c r="O2878" s="496"/>
      <c r="P2878" s="496"/>
      <c r="Q2878" s="496"/>
    </row>
    <row r="2879" spans="6:17">
      <c r="F2879" s="496"/>
      <c r="G2879" s="496"/>
      <c r="H2879" s="496"/>
      <c r="I2879" s="496"/>
      <c r="J2879" s="496"/>
      <c r="K2879" s="496"/>
      <c r="L2879" s="496"/>
      <c r="M2879" s="496"/>
      <c r="N2879" s="496"/>
      <c r="O2879" s="496"/>
      <c r="P2879" s="496"/>
      <c r="Q2879" s="496"/>
    </row>
    <row r="2880" spans="6:17">
      <c r="F2880" s="496"/>
      <c r="G2880" s="496"/>
      <c r="H2880" s="496"/>
      <c r="I2880" s="496"/>
      <c r="J2880" s="496"/>
      <c r="K2880" s="496"/>
      <c r="L2880" s="496"/>
      <c r="M2880" s="496"/>
      <c r="N2880" s="496"/>
      <c r="O2880" s="496"/>
      <c r="P2880" s="496"/>
      <c r="Q2880" s="496"/>
    </row>
    <row r="2881" spans="6:17">
      <c r="F2881" s="496"/>
      <c r="G2881" s="496"/>
      <c r="H2881" s="496"/>
      <c r="I2881" s="496"/>
      <c r="J2881" s="496"/>
      <c r="K2881" s="496"/>
      <c r="L2881" s="496"/>
      <c r="M2881" s="496"/>
      <c r="N2881" s="496"/>
      <c r="O2881" s="496"/>
      <c r="P2881" s="496"/>
      <c r="Q2881" s="496"/>
    </row>
    <row r="2882" spans="6:17">
      <c r="F2882" s="496"/>
      <c r="G2882" s="496"/>
      <c r="H2882" s="496"/>
      <c r="I2882" s="496"/>
      <c r="J2882" s="496"/>
      <c r="K2882" s="496"/>
      <c r="L2882" s="496"/>
      <c r="M2882" s="496"/>
      <c r="N2882" s="496"/>
      <c r="O2882" s="496"/>
      <c r="P2882" s="496"/>
      <c r="Q2882" s="496"/>
    </row>
    <row r="2883" spans="6:17">
      <c r="F2883" s="496"/>
      <c r="G2883" s="496"/>
      <c r="H2883" s="496"/>
      <c r="I2883" s="496"/>
      <c r="J2883" s="496"/>
      <c r="K2883" s="496"/>
      <c r="L2883" s="496"/>
      <c r="M2883" s="496"/>
      <c r="N2883" s="496"/>
      <c r="O2883" s="496"/>
      <c r="P2883" s="496"/>
      <c r="Q2883" s="496"/>
    </row>
    <row r="2884" spans="6:17">
      <c r="F2884" s="496"/>
      <c r="G2884" s="496"/>
      <c r="H2884" s="496"/>
      <c r="I2884" s="496"/>
      <c r="J2884" s="496"/>
      <c r="K2884" s="496"/>
      <c r="L2884" s="496"/>
      <c r="M2884" s="496"/>
      <c r="N2884" s="496"/>
      <c r="O2884" s="496"/>
      <c r="P2884" s="496"/>
      <c r="Q2884" s="496"/>
    </row>
    <row r="2885" spans="6:17">
      <c r="F2885" s="496"/>
      <c r="G2885" s="496"/>
      <c r="H2885" s="496"/>
      <c r="I2885" s="496"/>
      <c r="J2885" s="496"/>
      <c r="K2885" s="496"/>
      <c r="L2885" s="496"/>
      <c r="M2885" s="496"/>
      <c r="N2885" s="496"/>
      <c r="O2885" s="496"/>
      <c r="P2885" s="496"/>
      <c r="Q2885" s="496"/>
    </row>
    <row r="2886" spans="6:17">
      <c r="F2886" s="496"/>
      <c r="G2886" s="496"/>
      <c r="H2886" s="496"/>
      <c r="I2886" s="496"/>
      <c r="J2886" s="496"/>
      <c r="K2886" s="496"/>
      <c r="L2886" s="496"/>
      <c r="M2886" s="496"/>
      <c r="N2886" s="496"/>
      <c r="O2886" s="496"/>
      <c r="P2886" s="496"/>
      <c r="Q2886" s="496"/>
    </row>
    <row r="2887" spans="6:17">
      <c r="F2887" s="496"/>
      <c r="G2887" s="496"/>
      <c r="H2887" s="496"/>
      <c r="I2887" s="496"/>
      <c r="J2887" s="496"/>
      <c r="K2887" s="496"/>
      <c r="L2887" s="496"/>
      <c r="M2887" s="496"/>
      <c r="N2887" s="496"/>
      <c r="O2887" s="496"/>
      <c r="P2887" s="496"/>
      <c r="Q2887" s="496"/>
    </row>
    <row r="2888" spans="6:17">
      <c r="F2888" s="496"/>
      <c r="G2888" s="496"/>
      <c r="H2888" s="496"/>
      <c r="I2888" s="496"/>
      <c r="J2888" s="496"/>
      <c r="K2888" s="496"/>
      <c r="L2888" s="496"/>
      <c r="M2888" s="496"/>
      <c r="N2888" s="496"/>
      <c r="O2888" s="496"/>
      <c r="P2888" s="496"/>
      <c r="Q2888" s="496"/>
    </row>
    <row r="2889" spans="6:17">
      <c r="F2889" s="496"/>
      <c r="G2889" s="496"/>
      <c r="H2889" s="496"/>
      <c r="I2889" s="496"/>
      <c r="J2889" s="496"/>
      <c r="K2889" s="496"/>
      <c r="L2889" s="496"/>
      <c r="M2889" s="496"/>
      <c r="N2889" s="496"/>
      <c r="O2889" s="496"/>
      <c r="P2889" s="496"/>
      <c r="Q2889" s="496"/>
    </row>
    <row r="2890" spans="6:17">
      <c r="F2890" s="496"/>
      <c r="G2890" s="496"/>
      <c r="H2890" s="496"/>
      <c r="I2890" s="496"/>
      <c r="J2890" s="496"/>
      <c r="K2890" s="496"/>
      <c r="L2890" s="496"/>
      <c r="M2890" s="496"/>
      <c r="N2890" s="496"/>
      <c r="O2890" s="496"/>
      <c r="P2890" s="496"/>
      <c r="Q2890" s="496"/>
    </row>
    <row r="2891" spans="6:17">
      <c r="F2891" s="496"/>
      <c r="G2891" s="496"/>
      <c r="H2891" s="496"/>
      <c r="I2891" s="496"/>
      <c r="J2891" s="496"/>
      <c r="K2891" s="496"/>
      <c r="L2891" s="496"/>
      <c r="M2891" s="496"/>
      <c r="N2891" s="496"/>
      <c r="O2891" s="496"/>
      <c r="P2891" s="496"/>
      <c r="Q2891" s="496"/>
    </row>
    <row r="2892" spans="6:17">
      <c r="F2892" s="496"/>
      <c r="G2892" s="496"/>
      <c r="H2892" s="496"/>
      <c r="I2892" s="496"/>
      <c r="J2892" s="496"/>
      <c r="K2892" s="496"/>
      <c r="L2892" s="496"/>
      <c r="M2892" s="496"/>
      <c r="N2892" s="496"/>
      <c r="O2892" s="496"/>
      <c r="P2892" s="496"/>
      <c r="Q2892" s="496"/>
    </row>
    <row r="2893" spans="6:17">
      <c r="F2893" s="496"/>
      <c r="G2893" s="496"/>
      <c r="H2893" s="496"/>
      <c r="I2893" s="496"/>
      <c r="J2893" s="496"/>
      <c r="K2893" s="496"/>
      <c r="L2893" s="496"/>
      <c r="M2893" s="496"/>
      <c r="N2893" s="496"/>
      <c r="O2893" s="496"/>
      <c r="P2893" s="496"/>
      <c r="Q2893" s="496"/>
    </row>
    <row r="2894" spans="6:17">
      <c r="F2894" s="496"/>
      <c r="G2894" s="496"/>
      <c r="H2894" s="496"/>
      <c r="I2894" s="496"/>
      <c r="J2894" s="496"/>
      <c r="K2894" s="496"/>
      <c r="L2894" s="496"/>
      <c r="M2894" s="496"/>
      <c r="N2894" s="496"/>
      <c r="O2894" s="496"/>
      <c r="P2894" s="496"/>
      <c r="Q2894" s="496"/>
    </row>
    <row r="2895" spans="6:17">
      <c r="F2895" s="496"/>
      <c r="G2895" s="496"/>
      <c r="H2895" s="496"/>
      <c r="I2895" s="496"/>
      <c r="J2895" s="496"/>
      <c r="K2895" s="496"/>
      <c r="L2895" s="496"/>
      <c r="M2895" s="496"/>
      <c r="N2895" s="496"/>
      <c r="O2895" s="496"/>
      <c r="P2895" s="496"/>
      <c r="Q2895" s="496"/>
    </row>
    <row r="2896" spans="6:17">
      <c r="F2896" s="496"/>
      <c r="G2896" s="496"/>
      <c r="H2896" s="496"/>
      <c r="I2896" s="496"/>
      <c r="J2896" s="496"/>
      <c r="K2896" s="496"/>
      <c r="L2896" s="496"/>
      <c r="M2896" s="496"/>
      <c r="N2896" s="496"/>
      <c r="O2896" s="496"/>
      <c r="P2896" s="496"/>
      <c r="Q2896" s="496"/>
    </row>
    <row r="2897" spans="6:17">
      <c r="F2897" s="496"/>
      <c r="G2897" s="496"/>
      <c r="H2897" s="496"/>
      <c r="I2897" s="496"/>
      <c r="J2897" s="496"/>
      <c r="K2897" s="496"/>
      <c r="L2897" s="496"/>
      <c r="M2897" s="496"/>
      <c r="N2897" s="496"/>
      <c r="O2897" s="496"/>
      <c r="P2897" s="496"/>
      <c r="Q2897" s="496"/>
    </row>
    <row r="2898" spans="6:17">
      <c r="F2898" s="496"/>
      <c r="G2898" s="496"/>
      <c r="H2898" s="496"/>
      <c r="I2898" s="496"/>
      <c r="J2898" s="496"/>
      <c r="K2898" s="496"/>
      <c r="L2898" s="496"/>
      <c r="M2898" s="496"/>
      <c r="N2898" s="496"/>
      <c r="O2898" s="496"/>
      <c r="P2898" s="496"/>
      <c r="Q2898" s="496"/>
    </row>
    <row r="2899" spans="6:17">
      <c r="F2899" s="496"/>
      <c r="G2899" s="496"/>
      <c r="H2899" s="496"/>
      <c r="I2899" s="496"/>
      <c r="J2899" s="496"/>
      <c r="K2899" s="496"/>
      <c r="L2899" s="496"/>
      <c r="M2899" s="496"/>
      <c r="N2899" s="496"/>
      <c r="O2899" s="496"/>
      <c r="P2899" s="496"/>
      <c r="Q2899" s="496"/>
    </row>
    <row r="2900" spans="6:17">
      <c r="F2900" s="496"/>
      <c r="G2900" s="496"/>
      <c r="H2900" s="496"/>
      <c r="I2900" s="496"/>
      <c r="J2900" s="496"/>
      <c r="K2900" s="496"/>
      <c r="L2900" s="496"/>
      <c r="M2900" s="496"/>
      <c r="N2900" s="496"/>
      <c r="O2900" s="496"/>
      <c r="P2900" s="496"/>
      <c r="Q2900" s="496"/>
    </row>
    <row r="2901" spans="6:17">
      <c r="F2901" s="496"/>
      <c r="G2901" s="496"/>
      <c r="H2901" s="496"/>
      <c r="I2901" s="496"/>
      <c r="J2901" s="496"/>
      <c r="K2901" s="496"/>
      <c r="L2901" s="496"/>
      <c r="M2901" s="496"/>
      <c r="N2901" s="496"/>
      <c r="O2901" s="496"/>
      <c r="P2901" s="496"/>
      <c r="Q2901" s="496"/>
    </row>
    <row r="2902" spans="6:17">
      <c r="F2902" s="496"/>
      <c r="G2902" s="496"/>
      <c r="H2902" s="496"/>
      <c r="I2902" s="496"/>
      <c r="J2902" s="496"/>
      <c r="K2902" s="496"/>
      <c r="L2902" s="496"/>
      <c r="M2902" s="496"/>
      <c r="N2902" s="496"/>
      <c r="O2902" s="496"/>
      <c r="P2902" s="496"/>
      <c r="Q2902" s="496"/>
    </row>
    <row r="2903" spans="6:17">
      <c r="F2903" s="496"/>
      <c r="G2903" s="496"/>
      <c r="H2903" s="496"/>
      <c r="I2903" s="496"/>
      <c r="J2903" s="496"/>
      <c r="K2903" s="496"/>
      <c r="L2903" s="496"/>
      <c r="M2903" s="496"/>
      <c r="N2903" s="496"/>
      <c r="O2903" s="496"/>
      <c r="P2903" s="496"/>
      <c r="Q2903" s="496"/>
    </row>
    <row r="2904" spans="6:17">
      <c r="F2904" s="496"/>
      <c r="G2904" s="496"/>
      <c r="H2904" s="496"/>
      <c r="I2904" s="496"/>
      <c r="J2904" s="496"/>
      <c r="K2904" s="496"/>
      <c r="L2904" s="496"/>
      <c r="M2904" s="496"/>
      <c r="N2904" s="496"/>
      <c r="O2904" s="496"/>
      <c r="P2904" s="496"/>
      <c r="Q2904" s="496"/>
    </row>
    <row r="2905" spans="6:17">
      <c r="F2905" s="496"/>
      <c r="G2905" s="496"/>
      <c r="H2905" s="496"/>
      <c r="I2905" s="496"/>
      <c r="J2905" s="496"/>
      <c r="K2905" s="496"/>
      <c r="L2905" s="496"/>
      <c r="M2905" s="496"/>
      <c r="N2905" s="496"/>
      <c r="O2905" s="496"/>
      <c r="P2905" s="496"/>
      <c r="Q2905" s="496"/>
    </row>
    <row r="2906" spans="6:17">
      <c r="F2906" s="496"/>
      <c r="G2906" s="496"/>
      <c r="H2906" s="496"/>
      <c r="I2906" s="496"/>
      <c r="J2906" s="496"/>
      <c r="K2906" s="496"/>
      <c r="L2906" s="496"/>
      <c r="M2906" s="496"/>
      <c r="N2906" s="496"/>
      <c r="O2906" s="496"/>
      <c r="P2906" s="496"/>
      <c r="Q2906" s="496"/>
    </row>
    <row r="2907" spans="6:17">
      <c r="F2907" s="496"/>
      <c r="G2907" s="496"/>
      <c r="H2907" s="496"/>
      <c r="I2907" s="496"/>
      <c r="J2907" s="496"/>
      <c r="K2907" s="496"/>
      <c r="L2907" s="496"/>
      <c r="M2907" s="496"/>
      <c r="N2907" s="496"/>
      <c r="O2907" s="496"/>
      <c r="P2907" s="496"/>
      <c r="Q2907" s="496"/>
    </row>
    <row r="2908" spans="6:17">
      <c r="F2908" s="496"/>
      <c r="G2908" s="496"/>
      <c r="H2908" s="496"/>
      <c r="I2908" s="496"/>
      <c r="J2908" s="496"/>
      <c r="K2908" s="496"/>
      <c r="L2908" s="496"/>
      <c r="M2908" s="496"/>
      <c r="N2908" s="496"/>
      <c r="O2908" s="496"/>
      <c r="P2908" s="496"/>
      <c r="Q2908" s="496"/>
    </row>
    <row r="2909" spans="6:17">
      <c r="F2909" s="496"/>
      <c r="G2909" s="496"/>
      <c r="H2909" s="496"/>
      <c r="I2909" s="496"/>
      <c r="J2909" s="496"/>
      <c r="K2909" s="496"/>
      <c r="L2909" s="496"/>
      <c r="M2909" s="496"/>
      <c r="N2909" s="496"/>
      <c r="O2909" s="496"/>
      <c r="P2909" s="496"/>
      <c r="Q2909" s="496"/>
    </row>
    <row r="2910" spans="6:17">
      <c r="F2910" s="496"/>
      <c r="G2910" s="496"/>
      <c r="H2910" s="496"/>
      <c r="I2910" s="496"/>
      <c r="J2910" s="496"/>
      <c r="K2910" s="496"/>
      <c r="L2910" s="496"/>
      <c r="M2910" s="496"/>
      <c r="N2910" s="496"/>
      <c r="O2910" s="496"/>
      <c r="P2910" s="496"/>
      <c r="Q2910" s="496"/>
    </row>
    <row r="2911" spans="6:17">
      <c r="F2911" s="496"/>
      <c r="G2911" s="496"/>
      <c r="H2911" s="496"/>
      <c r="I2911" s="496"/>
      <c r="J2911" s="496"/>
      <c r="K2911" s="496"/>
      <c r="L2911" s="496"/>
      <c r="M2911" s="496"/>
      <c r="N2911" s="496"/>
      <c r="O2911" s="496"/>
      <c r="P2911" s="496"/>
      <c r="Q2911" s="496"/>
    </row>
    <row r="2912" spans="6:17">
      <c r="F2912" s="496"/>
      <c r="G2912" s="496"/>
      <c r="H2912" s="496"/>
      <c r="I2912" s="496"/>
      <c r="J2912" s="496"/>
      <c r="K2912" s="496"/>
      <c r="L2912" s="496"/>
      <c r="M2912" s="496"/>
      <c r="N2912" s="496"/>
      <c r="O2912" s="496"/>
      <c r="P2912" s="496"/>
      <c r="Q2912" s="496"/>
    </row>
    <row r="2913" spans="6:17">
      <c r="F2913" s="496"/>
      <c r="G2913" s="496"/>
      <c r="H2913" s="496"/>
      <c r="I2913" s="496"/>
      <c r="J2913" s="496"/>
      <c r="K2913" s="496"/>
      <c r="L2913" s="496"/>
      <c r="M2913" s="496"/>
      <c r="N2913" s="496"/>
      <c r="O2913" s="496"/>
      <c r="P2913" s="496"/>
      <c r="Q2913" s="496"/>
    </row>
    <row r="2914" spans="6:17">
      <c r="F2914" s="496"/>
      <c r="G2914" s="496"/>
      <c r="H2914" s="496"/>
      <c r="I2914" s="496"/>
      <c r="J2914" s="496"/>
      <c r="K2914" s="496"/>
      <c r="L2914" s="496"/>
      <c r="M2914" s="496"/>
      <c r="N2914" s="496"/>
      <c r="O2914" s="496"/>
      <c r="P2914" s="496"/>
      <c r="Q2914" s="496"/>
    </row>
    <row r="2915" spans="6:17">
      <c r="F2915" s="496"/>
      <c r="G2915" s="496"/>
      <c r="H2915" s="496"/>
      <c r="I2915" s="496"/>
      <c r="J2915" s="496"/>
      <c r="K2915" s="496"/>
      <c r="L2915" s="496"/>
      <c r="M2915" s="496"/>
      <c r="N2915" s="496"/>
      <c r="O2915" s="496"/>
      <c r="P2915" s="496"/>
      <c r="Q2915" s="496"/>
    </row>
    <row r="2916" spans="6:17">
      <c r="F2916" s="496"/>
      <c r="G2916" s="496"/>
      <c r="H2916" s="496"/>
      <c r="I2916" s="496"/>
      <c r="J2916" s="496"/>
      <c r="K2916" s="496"/>
      <c r="L2916" s="496"/>
      <c r="M2916" s="496"/>
      <c r="N2916" s="496"/>
      <c r="O2916" s="496"/>
      <c r="P2916" s="496"/>
      <c r="Q2916" s="496"/>
    </row>
    <row r="2917" spans="6:17">
      <c r="F2917" s="496"/>
      <c r="G2917" s="496"/>
      <c r="H2917" s="496"/>
      <c r="I2917" s="496"/>
      <c r="J2917" s="496"/>
      <c r="K2917" s="496"/>
      <c r="L2917" s="496"/>
      <c r="M2917" s="496"/>
      <c r="N2917" s="496"/>
      <c r="O2917" s="496"/>
      <c r="P2917" s="496"/>
      <c r="Q2917" s="496"/>
    </row>
    <row r="2918" spans="6:17">
      <c r="F2918" s="496"/>
      <c r="G2918" s="496"/>
      <c r="H2918" s="496"/>
      <c r="I2918" s="496"/>
      <c r="J2918" s="496"/>
      <c r="K2918" s="496"/>
      <c r="L2918" s="496"/>
      <c r="M2918" s="496"/>
      <c r="N2918" s="496"/>
      <c r="O2918" s="496"/>
      <c r="P2918" s="496"/>
      <c r="Q2918" s="496"/>
    </row>
    <row r="2919" spans="6:17">
      <c r="F2919" s="496"/>
      <c r="G2919" s="496"/>
      <c r="H2919" s="496"/>
      <c r="I2919" s="496"/>
      <c r="J2919" s="496"/>
      <c r="K2919" s="496"/>
      <c r="L2919" s="496"/>
      <c r="M2919" s="496"/>
      <c r="N2919" s="496"/>
      <c r="O2919" s="496"/>
      <c r="P2919" s="496"/>
      <c r="Q2919" s="496"/>
    </row>
    <row r="2920" spans="6:17">
      <c r="F2920" s="496"/>
      <c r="G2920" s="496"/>
      <c r="H2920" s="496"/>
      <c r="I2920" s="496"/>
      <c r="J2920" s="496"/>
      <c r="K2920" s="496"/>
      <c r="L2920" s="496"/>
      <c r="M2920" s="496"/>
      <c r="N2920" s="496"/>
      <c r="O2920" s="496"/>
      <c r="P2920" s="496"/>
      <c r="Q2920" s="496"/>
    </row>
    <row r="2921" spans="6:17">
      <c r="F2921" s="496"/>
      <c r="G2921" s="496"/>
      <c r="H2921" s="496"/>
      <c r="I2921" s="496"/>
      <c r="J2921" s="496"/>
      <c r="K2921" s="496"/>
      <c r="L2921" s="496"/>
      <c r="M2921" s="496"/>
      <c r="N2921" s="496"/>
      <c r="O2921" s="496"/>
      <c r="P2921" s="496"/>
      <c r="Q2921" s="496"/>
    </row>
    <row r="2922" spans="6:17">
      <c r="F2922" s="496"/>
      <c r="G2922" s="496"/>
      <c r="H2922" s="496"/>
      <c r="I2922" s="496"/>
      <c r="J2922" s="496"/>
      <c r="K2922" s="496"/>
      <c r="L2922" s="496"/>
      <c r="M2922" s="496"/>
      <c r="N2922" s="496"/>
      <c r="O2922" s="496"/>
      <c r="P2922" s="496"/>
      <c r="Q2922" s="496"/>
    </row>
    <row r="2923" spans="6:17">
      <c r="F2923" s="496"/>
      <c r="G2923" s="496"/>
      <c r="H2923" s="496"/>
      <c r="I2923" s="496"/>
      <c r="J2923" s="496"/>
      <c r="K2923" s="496"/>
      <c r="L2923" s="496"/>
      <c r="M2923" s="496"/>
      <c r="N2923" s="496"/>
      <c r="O2923" s="496"/>
      <c r="P2923" s="496"/>
      <c r="Q2923" s="496"/>
    </row>
    <row r="2924" spans="6:17">
      <c r="F2924" s="496"/>
      <c r="G2924" s="496"/>
      <c r="H2924" s="496"/>
      <c r="I2924" s="496"/>
      <c r="J2924" s="496"/>
      <c r="K2924" s="496"/>
      <c r="L2924" s="496"/>
      <c r="M2924" s="496"/>
      <c r="N2924" s="496"/>
      <c r="O2924" s="496"/>
      <c r="P2924" s="496"/>
      <c r="Q2924" s="496"/>
    </row>
    <row r="2925" spans="6:17">
      <c r="F2925" s="496"/>
      <c r="G2925" s="496"/>
      <c r="H2925" s="496"/>
      <c r="I2925" s="496"/>
      <c r="J2925" s="496"/>
      <c r="K2925" s="496"/>
      <c r="L2925" s="496"/>
      <c r="M2925" s="496"/>
      <c r="N2925" s="496"/>
      <c r="O2925" s="496"/>
      <c r="P2925" s="496"/>
      <c r="Q2925" s="496"/>
    </row>
    <row r="2926" spans="6:17">
      <c r="F2926" s="496"/>
      <c r="G2926" s="496"/>
      <c r="H2926" s="496"/>
      <c r="I2926" s="496"/>
      <c r="J2926" s="496"/>
      <c r="K2926" s="496"/>
      <c r="L2926" s="496"/>
      <c r="M2926" s="496"/>
      <c r="N2926" s="496"/>
      <c r="O2926" s="496"/>
      <c r="P2926" s="496"/>
      <c r="Q2926" s="496"/>
    </row>
    <row r="2927" spans="6:17">
      <c r="F2927" s="496"/>
      <c r="G2927" s="496"/>
      <c r="H2927" s="496"/>
      <c r="I2927" s="496"/>
      <c r="J2927" s="496"/>
      <c r="K2927" s="496"/>
      <c r="L2927" s="496"/>
      <c r="M2927" s="496"/>
      <c r="N2927" s="496"/>
      <c r="O2927" s="496"/>
      <c r="P2927" s="496"/>
      <c r="Q2927" s="496"/>
    </row>
    <row r="2928" spans="6:17">
      <c r="F2928" s="496"/>
      <c r="G2928" s="496"/>
      <c r="H2928" s="496"/>
      <c r="I2928" s="496"/>
      <c r="J2928" s="496"/>
      <c r="K2928" s="496"/>
      <c r="L2928" s="496"/>
      <c r="M2928" s="496"/>
      <c r="N2928" s="496"/>
      <c r="O2928" s="496"/>
      <c r="P2928" s="496"/>
      <c r="Q2928" s="496"/>
    </row>
    <row r="2929" spans="6:17">
      <c r="F2929" s="496"/>
      <c r="G2929" s="496"/>
      <c r="H2929" s="496"/>
      <c r="I2929" s="496"/>
      <c r="J2929" s="496"/>
      <c r="K2929" s="496"/>
      <c r="L2929" s="496"/>
      <c r="M2929" s="496"/>
      <c r="N2929" s="496"/>
      <c r="O2929" s="496"/>
      <c r="P2929" s="496"/>
      <c r="Q2929" s="496"/>
    </row>
    <row r="2930" spans="6:17">
      <c r="F2930" s="496"/>
      <c r="G2930" s="496"/>
      <c r="H2930" s="496"/>
      <c r="I2930" s="496"/>
      <c r="J2930" s="496"/>
      <c r="K2930" s="496"/>
      <c r="L2930" s="496"/>
      <c r="M2930" s="496"/>
      <c r="N2930" s="496"/>
      <c r="O2930" s="496"/>
      <c r="P2930" s="496"/>
      <c r="Q2930" s="496"/>
    </row>
    <row r="2931" spans="6:17">
      <c r="F2931" s="496"/>
      <c r="G2931" s="496"/>
      <c r="H2931" s="496"/>
      <c r="I2931" s="496"/>
      <c r="J2931" s="496"/>
      <c r="K2931" s="496"/>
      <c r="L2931" s="496"/>
      <c r="M2931" s="496"/>
      <c r="N2931" s="496"/>
      <c r="O2931" s="496"/>
      <c r="P2931" s="496"/>
      <c r="Q2931" s="496"/>
    </row>
    <row r="2932" spans="6:17">
      <c r="F2932" s="496"/>
      <c r="G2932" s="496"/>
      <c r="H2932" s="496"/>
      <c r="I2932" s="496"/>
      <c r="J2932" s="496"/>
      <c r="K2932" s="496"/>
      <c r="L2932" s="496"/>
      <c r="M2932" s="496"/>
      <c r="N2932" s="496"/>
      <c r="O2932" s="496"/>
      <c r="P2932" s="496"/>
      <c r="Q2932" s="496"/>
    </row>
    <row r="2933" spans="6:17">
      <c r="F2933" s="496"/>
      <c r="G2933" s="496"/>
      <c r="H2933" s="496"/>
      <c r="I2933" s="496"/>
      <c r="J2933" s="496"/>
      <c r="K2933" s="496"/>
      <c r="L2933" s="496"/>
      <c r="M2933" s="496"/>
      <c r="N2933" s="496"/>
      <c r="O2933" s="496"/>
      <c r="P2933" s="496"/>
      <c r="Q2933" s="496"/>
    </row>
    <row r="2934" spans="6:17">
      <c r="F2934" s="496"/>
      <c r="G2934" s="496"/>
      <c r="H2934" s="496"/>
      <c r="I2934" s="496"/>
      <c r="J2934" s="496"/>
      <c r="K2934" s="496"/>
      <c r="L2934" s="496"/>
      <c r="M2934" s="496"/>
      <c r="N2934" s="496"/>
      <c r="O2934" s="496"/>
      <c r="P2934" s="496"/>
      <c r="Q2934" s="496"/>
    </row>
    <row r="2935" spans="6:17">
      <c r="F2935" s="496"/>
      <c r="G2935" s="496"/>
      <c r="H2935" s="496"/>
      <c r="I2935" s="496"/>
      <c r="J2935" s="496"/>
      <c r="K2935" s="496"/>
      <c r="L2935" s="496"/>
      <c r="M2935" s="496"/>
      <c r="N2935" s="496"/>
      <c r="O2935" s="496"/>
      <c r="P2935" s="496"/>
      <c r="Q2935" s="496"/>
    </row>
    <row r="2936" spans="6:17">
      <c r="F2936" s="496"/>
      <c r="G2936" s="496"/>
      <c r="H2936" s="496"/>
      <c r="I2936" s="496"/>
      <c r="J2936" s="496"/>
      <c r="K2936" s="496"/>
      <c r="L2936" s="496"/>
      <c r="M2936" s="496"/>
      <c r="N2936" s="496"/>
      <c r="O2936" s="496"/>
      <c r="P2936" s="496"/>
      <c r="Q2936" s="496"/>
    </row>
    <row r="2937" spans="6:17">
      <c r="F2937" s="496"/>
      <c r="G2937" s="496"/>
      <c r="H2937" s="496"/>
      <c r="I2937" s="496"/>
      <c r="J2937" s="496"/>
      <c r="K2937" s="496"/>
      <c r="L2937" s="496"/>
      <c r="M2937" s="496"/>
      <c r="N2937" s="496"/>
      <c r="O2937" s="496"/>
      <c r="P2937" s="496"/>
      <c r="Q2937" s="496"/>
    </row>
    <row r="2938" spans="6:17">
      <c r="F2938" s="496"/>
      <c r="G2938" s="496"/>
      <c r="H2938" s="496"/>
      <c r="I2938" s="496"/>
      <c r="J2938" s="496"/>
      <c r="K2938" s="496"/>
      <c r="L2938" s="496"/>
      <c r="M2938" s="496"/>
      <c r="N2938" s="496"/>
      <c r="O2938" s="496"/>
      <c r="P2938" s="496"/>
      <c r="Q2938" s="496"/>
    </row>
    <row r="2939" spans="6:17">
      <c r="F2939" s="496"/>
      <c r="G2939" s="496"/>
      <c r="H2939" s="496"/>
      <c r="I2939" s="496"/>
      <c r="J2939" s="496"/>
      <c r="K2939" s="496"/>
      <c r="L2939" s="496"/>
      <c r="M2939" s="496"/>
      <c r="N2939" s="496"/>
      <c r="O2939" s="496"/>
      <c r="P2939" s="496"/>
      <c r="Q2939" s="496"/>
    </row>
    <row r="2940" spans="6:17">
      <c r="F2940" s="496"/>
      <c r="G2940" s="496"/>
      <c r="H2940" s="496"/>
      <c r="I2940" s="496"/>
      <c r="J2940" s="496"/>
      <c r="K2940" s="496"/>
      <c r="L2940" s="496"/>
      <c r="M2940" s="496"/>
      <c r="N2940" s="496"/>
      <c r="O2940" s="496"/>
      <c r="P2940" s="496"/>
      <c r="Q2940" s="496"/>
    </row>
    <row r="2941" spans="6:17">
      <c r="F2941" s="496"/>
      <c r="G2941" s="496"/>
      <c r="H2941" s="496"/>
      <c r="I2941" s="496"/>
      <c r="J2941" s="496"/>
      <c r="K2941" s="496"/>
      <c r="L2941" s="496"/>
      <c r="M2941" s="496"/>
      <c r="N2941" s="496"/>
      <c r="O2941" s="496"/>
      <c r="P2941" s="496"/>
      <c r="Q2941" s="496"/>
    </row>
    <row r="2942" spans="6:17">
      <c r="F2942" s="496"/>
      <c r="G2942" s="496"/>
      <c r="H2942" s="496"/>
      <c r="I2942" s="496"/>
      <c r="J2942" s="496"/>
      <c r="K2942" s="496"/>
      <c r="L2942" s="496"/>
      <c r="M2942" s="496"/>
      <c r="N2942" s="496"/>
      <c r="O2942" s="496"/>
      <c r="P2942" s="496"/>
      <c r="Q2942" s="496"/>
    </row>
    <row r="2943" spans="6:17">
      <c r="F2943" s="496"/>
      <c r="G2943" s="496"/>
      <c r="H2943" s="496"/>
      <c r="I2943" s="496"/>
      <c r="J2943" s="496"/>
      <c r="K2943" s="496"/>
      <c r="L2943" s="496"/>
      <c r="M2943" s="496"/>
      <c r="N2943" s="496"/>
      <c r="O2943" s="496"/>
      <c r="P2943" s="496"/>
      <c r="Q2943" s="496"/>
    </row>
    <row r="2944" spans="6:17">
      <c r="F2944" s="496"/>
      <c r="G2944" s="496"/>
      <c r="H2944" s="496"/>
      <c r="I2944" s="496"/>
      <c r="J2944" s="496"/>
      <c r="K2944" s="496"/>
      <c r="L2944" s="496"/>
      <c r="M2944" s="496"/>
      <c r="N2944" s="496"/>
      <c r="O2944" s="496"/>
      <c r="P2944" s="496"/>
      <c r="Q2944" s="496"/>
    </row>
    <row r="2945" spans="6:17">
      <c r="F2945" s="496"/>
      <c r="G2945" s="496"/>
      <c r="H2945" s="496"/>
      <c r="I2945" s="496"/>
      <c r="J2945" s="496"/>
      <c r="K2945" s="496"/>
      <c r="L2945" s="496"/>
      <c r="M2945" s="496"/>
      <c r="N2945" s="496"/>
      <c r="O2945" s="496"/>
      <c r="P2945" s="496"/>
      <c r="Q2945" s="496"/>
    </row>
    <row r="2946" spans="6:17">
      <c r="F2946" s="496"/>
      <c r="G2946" s="496"/>
      <c r="H2946" s="496"/>
      <c r="I2946" s="496"/>
      <c r="J2946" s="496"/>
      <c r="K2946" s="496"/>
      <c r="L2946" s="496"/>
      <c r="M2946" s="496"/>
      <c r="N2946" s="496"/>
      <c r="O2946" s="496"/>
      <c r="P2946" s="496"/>
      <c r="Q2946" s="496"/>
    </row>
    <row r="2947" spans="6:17">
      <c r="F2947" s="496"/>
      <c r="G2947" s="496"/>
      <c r="H2947" s="496"/>
      <c r="I2947" s="496"/>
      <c r="J2947" s="496"/>
      <c r="K2947" s="496"/>
      <c r="L2947" s="496"/>
      <c r="M2947" s="496"/>
      <c r="N2947" s="496"/>
      <c r="O2947" s="496"/>
      <c r="P2947" s="496"/>
      <c r="Q2947" s="496"/>
    </row>
    <row r="2948" spans="6:17">
      <c r="F2948" s="496"/>
      <c r="G2948" s="496"/>
      <c r="H2948" s="496"/>
      <c r="I2948" s="496"/>
      <c r="J2948" s="496"/>
      <c r="K2948" s="496"/>
      <c r="L2948" s="496"/>
      <c r="M2948" s="496"/>
      <c r="N2948" s="496"/>
      <c r="O2948" s="496"/>
      <c r="P2948" s="496"/>
      <c r="Q2948" s="496"/>
    </row>
    <row r="2949" spans="6:17">
      <c r="F2949" s="496"/>
      <c r="G2949" s="496"/>
      <c r="H2949" s="496"/>
      <c r="I2949" s="496"/>
      <c r="J2949" s="496"/>
      <c r="K2949" s="496"/>
      <c r="L2949" s="496"/>
      <c r="M2949" s="496"/>
      <c r="N2949" s="496"/>
      <c r="O2949" s="496"/>
      <c r="P2949" s="496"/>
      <c r="Q2949" s="496"/>
    </row>
    <row r="2950" spans="6:17">
      <c r="F2950" s="496"/>
      <c r="G2950" s="496"/>
      <c r="H2950" s="496"/>
      <c r="I2950" s="496"/>
      <c r="J2950" s="496"/>
      <c r="K2950" s="496"/>
      <c r="L2950" s="496"/>
      <c r="M2950" s="496"/>
      <c r="N2950" s="496"/>
      <c r="O2950" s="496"/>
      <c r="P2950" s="496"/>
      <c r="Q2950" s="496"/>
    </row>
    <row r="2951" spans="6:17">
      <c r="F2951" s="496"/>
      <c r="G2951" s="496"/>
      <c r="H2951" s="496"/>
      <c r="I2951" s="496"/>
      <c r="J2951" s="496"/>
      <c r="K2951" s="496"/>
      <c r="L2951" s="496"/>
      <c r="M2951" s="496"/>
      <c r="N2951" s="496"/>
      <c r="O2951" s="496"/>
      <c r="P2951" s="496"/>
      <c r="Q2951" s="496"/>
    </row>
    <row r="2952" spans="6:17">
      <c r="F2952" s="496"/>
      <c r="G2952" s="496"/>
      <c r="H2952" s="496"/>
      <c r="I2952" s="496"/>
      <c r="J2952" s="496"/>
      <c r="K2952" s="496"/>
      <c r="L2952" s="496"/>
      <c r="M2952" s="496"/>
      <c r="N2952" s="496"/>
      <c r="O2952" s="496"/>
      <c r="P2952" s="496"/>
      <c r="Q2952" s="496"/>
    </row>
    <row r="2953" spans="6:17">
      <c r="F2953" s="496"/>
      <c r="G2953" s="496"/>
      <c r="H2953" s="496"/>
      <c r="I2953" s="496"/>
      <c r="J2953" s="496"/>
      <c r="K2953" s="496"/>
      <c r="L2953" s="496"/>
      <c r="M2953" s="496"/>
      <c r="N2953" s="496"/>
      <c r="O2953" s="496"/>
      <c r="P2953" s="496"/>
      <c r="Q2953" s="496"/>
    </row>
    <row r="2954" spans="6:17">
      <c r="F2954" s="496"/>
      <c r="G2954" s="496"/>
      <c r="H2954" s="496"/>
      <c r="I2954" s="496"/>
      <c r="J2954" s="496"/>
      <c r="K2954" s="496"/>
      <c r="L2954" s="496"/>
      <c r="M2954" s="496"/>
      <c r="N2954" s="496"/>
      <c r="O2954" s="496"/>
      <c r="P2954" s="496"/>
      <c r="Q2954" s="496"/>
    </row>
    <row r="2955" spans="6:17">
      <c r="F2955" s="496"/>
      <c r="G2955" s="496"/>
      <c r="H2955" s="496"/>
      <c r="I2955" s="496"/>
      <c r="J2955" s="496"/>
      <c r="K2955" s="496"/>
      <c r="L2955" s="496"/>
      <c r="M2955" s="496"/>
      <c r="N2955" s="496"/>
      <c r="O2955" s="496"/>
      <c r="P2955" s="496"/>
      <c r="Q2955" s="496"/>
    </row>
    <row r="2956" spans="6:17">
      <c r="F2956" s="496"/>
      <c r="G2956" s="496"/>
      <c r="H2956" s="496"/>
      <c r="I2956" s="496"/>
      <c r="J2956" s="496"/>
      <c r="K2956" s="496"/>
      <c r="L2956" s="496"/>
      <c r="M2956" s="496"/>
      <c r="N2956" s="496"/>
      <c r="O2956" s="496"/>
      <c r="P2956" s="496"/>
      <c r="Q2956" s="496"/>
    </row>
    <row r="2957" spans="6:17">
      <c r="F2957" s="496"/>
      <c r="G2957" s="496"/>
      <c r="H2957" s="496"/>
      <c r="I2957" s="496"/>
      <c r="J2957" s="496"/>
      <c r="K2957" s="496"/>
      <c r="L2957" s="496"/>
      <c r="M2957" s="496"/>
      <c r="N2957" s="496"/>
      <c r="O2957" s="496"/>
      <c r="P2957" s="496"/>
      <c r="Q2957" s="496"/>
    </row>
    <row r="2958" spans="6:17">
      <c r="F2958" s="496"/>
      <c r="G2958" s="496"/>
      <c r="H2958" s="496"/>
      <c r="I2958" s="496"/>
      <c r="J2958" s="496"/>
      <c r="K2958" s="496"/>
      <c r="L2958" s="496"/>
      <c r="M2958" s="496"/>
      <c r="N2958" s="496"/>
      <c r="O2958" s="496"/>
      <c r="P2958" s="496"/>
      <c r="Q2958" s="496"/>
    </row>
    <row r="2959" spans="6:17">
      <c r="F2959" s="496"/>
      <c r="G2959" s="496"/>
      <c r="H2959" s="496"/>
      <c r="I2959" s="496"/>
      <c r="J2959" s="496"/>
      <c r="K2959" s="496"/>
      <c r="L2959" s="496"/>
      <c r="M2959" s="496"/>
      <c r="N2959" s="496"/>
      <c r="O2959" s="496"/>
      <c r="P2959" s="496"/>
      <c r="Q2959" s="496"/>
    </row>
    <row r="2960" spans="6:17">
      <c r="F2960" s="496"/>
      <c r="G2960" s="496"/>
      <c r="H2960" s="496"/>
      <c r="I2960" s="496"/>
      <c r="J2960" s="496"/>
      <c r="K2960" s="496"/>
      <c r="L2960" s="496"/>
      <c r="M2960" s="496"/>
      <c r="N2960" s="496"/>
      <c r="O2960" s="496"/>
      <c r="P2960" s="496"/>
      <c r="Q2960" s="496"/>
    </row>
    <row r="2961" spans="6:17">
      <c r="F2961" s="496"/>
      <c r="G2961" s="496"/>
      <c r="H2961" s="496"/>
      <c r="I2961" s="496"/>
      <c r="J2961" s="496"/>
      <c r="K2961" s="496"/>
      <c r="L2961" s="496"/>
      <c r="M2961" s="496"/>
      <c r="N2961" s="496"/>
      <c r="O2961" s="496"/>
      <c r="P2961" s="496"/>
      <c r="Q2961" s="496"/>
    </row>
    <row r="2962" spans="6:17">
      <c r="F2962" s="496"/>
      <c r="G2962" s="496"/>
      <c r="H2962" s="496"/>
      <c r="I2962" s="496"/>
      <c r="J2962" s="496"/>
      <c r="K2962" s="496"/>
      <c r="L2962" s="496"/>
      <c r="M2962" s="496"/>
      <c r="N2962" s="496"/>
      <c r="O2962" s="496"/>
      <c r="P2962" s="496"/>
      <c r="Q2962" s="496"/>
    </row>
    <row r="2963" spans="6:17">
      <c r="F2963" s="496"/>
      <c r="G2963" s="496"/>
      <c r="H2963" s="496"/>
      <c r="I2963" s="496"/>
      <c r="J2963" s="496"/>
      <c r="K2963" s="496"/>
      <c r="L2963" s="496"/>
      <c r="M2963" s="496"/>
      <c r="N2963" s="496"/>
      <c r="O2963" s="496"/>
      <c r="P2963" s="496"/>
      <c r="Q2963" s="496"/>
    </row>
    <row r="2964" spans="6:17">
      <c r="F2964" s="496"/>
      <c r="G2964" s="496"/>
      <c r="H2964" s="496"/>
      <c r="I2964" s="496"/>
      <c r="J2964" s="496"/>
      <c r="K2964" s="496"/>
      <c r="L2964" s="496"/>
      <c r="M2964" s="496"/>
      <c r="N2964" s="496"/>
      <c r="O2964" s="496"/>
      <c r="P2964" s="496"/>
      <c r="Q2964" s="496"/>
    </row>
    <row r="2965" spans="6:17">
      <c r="F2965" s="496"/>
      <c r="G2965" s="496"/>
      <c r="H2965" s="496"/>
      <c r="I2965" s="496"/>
      <c r="J2965" s="496"/>
      <c r="K2965" s="496"/>
      <c r="L2965" s="496"/>
      <c r="M2965" s="496"/>
      <c r="N2965" s="496"/>
      <c r="O2965" s="496"/>
      <c r="P2965" s="496"/>
      <c r="Q2965" s="496"/>
    </row>
    <row r="2966" spans="6:17">
      <c r="F2966" s="496"/>
      <c r="G2966" s="496"/>
      <c r="H2966" s="496"/>
      <c r="I2966" s="496"/>
      <c r="J2966" s="496"/>
      <c r="K2966" s="496"/>
      <c r="L2966" s="496"/>
      <c r="M2966" s="496"/>
      <c r="N2966" s="496"/>
      <c r="O2966" s="496"/>
      <c r="P2966" s="496"/>
      <c r="Q2966" s="496"/>
    </row>
    <row r="2967" spans="6:17">
      <c r="F2967" s="496"/>
      <c r="G2967" s="496"/>
      <c r="H2967" s="496"/>
      <c r="I2967" s="496"/>
      <c r="J2967" s="496"/>
      <c r="K2967" s="496"/>
      <c r="L2967" s="496"/>
      <c r="M2967" s="496"/>
      <c r="N2967" s="496"/>
      <c r="O2967" s="496"/>
      <c r="P2967" s="496"/>
      <c r="Q2967" s="496"/>
    </row>
    <row r="2968" spans="6:17">
      <c r="F2968" s="496"/>
      <c r="G2968" s="496"/>
      <c r="H2968" s="496"/>
      <c r="I2968" s="496"/>
      <c r="J2968" s="496"/>
      <c r="K2968" s="496"/>
      <c r="L2968" s="496"/>
      <c r="M2968" s="496"/>
      <c r="N2968" s="496"/>
      <c r="O2968" s="496"/>
      <c r="P2968" s="496"/>
      <c r="Q2968" s="496"/>
    </row>
    <row r="2969" spans="6:17">
      <c r="F2969" s="496"/>
      <c r="G2969" s="496"/>
      <c r="H2969" s="496"/>
      <c r="I2969" s="496"/>
      <c r="J2969" s="496"/>
      <c r="K2969" s="496"/>
      <c r="L2969" s="496"/>
      <c r="M2969" s="496"/>
      <c r="N2969" s="496"/>
      <c r="O2969" s="496"/>
      <c r="P2969" s="496"/>
      <c r="Q2969" s="496"/>
    </row>
    <row r="2970" spans="6:17">
      <c r="F2970" s="496"/>
      <c r="G2970" s="496"/>
      <c r="H2970" s="496"/>
      <c r="I2970" s="496"/>
      <c r="J2970" s="496"/>
      <c r="K2970" s="496"/>
      <c r="L2970" s="496"/>
      <c r="M2970" s="496"/>
      <c r="N2970" s="496"/>
      <c r="O2970" s="496"/>
      <c r="P2970" s="496"/>
      <c r="Q2970" s="496"/>
    </row>
    <row r="2971" spans="6:17">
      <c r="F2971" s="496"/>
      <c r="G2971" s="496"/>
      <c r="H2971" s="496"/>
      <c r="I2971" s="496"/>
      <c r="J2971" s="496"/>
      <c r="K2971" s="496"/>
      <c r="L2971" s="496"/>
      <c r="M2971" s="496"/>
      <c r="N2971" s="496"/>
      <c r="O2971" s="496"/>
      <c r="P2971" s="496"/>
      <c r="Q2971" s="496"/>
    </row>
    <row r="2972" spans="6:17">
      <c r="F2972" s="496"/>
      <c r="G2972" s="496"/>
      <c r="H2972" s="496"/>
      <c r="I2972" s="496"/>
      <c r="J2972" s="496"/>
      <c r="K2972" s="496"/>
      <c r="L2972" s="496"/>
      <c r="M2972" s="496"/>
      <c r="N2972" s="496"/>
      <c r="O2972" s="496"/>
      <c r="P2972" s="496"/>
      <c r="Q2972" s="496"/>
    </row>
    <row r="2973" spans="6:17">
      <c r="F2973" s="496"/>
      <c r="G2973" s="496"/>
      <c r="H2973" s="496"/>
      <c r="I2973" s="496"/>
      <c r="J2973" s="496"/>
      <c r="K2973" s="496"/>
      <c r="L2973" s="496"/>
      <c r="M2973" s="496"/>
      <c r="N2973" s="496"/>
      <c r="O2973" s="496"/>
      <c r="P2973" s="496"/>
      <c r="Q2973" s="496"/>
    </row>
    <row r="2974" spans="6:17">
      <c r="F2974" s="496"/>
      <c r="G2974" s="496"/>
      <c r="H2974" s="496"/>
      <c r="I2974" s="496"/>
      <c r="J2974" s="496"/>
      <c r="K2974" s="496"/>
      <c r="L2974" s="496"/>
      <c r="M2974" s="496"/>
      <c r="N2974" s="496"/>
      <c r="O2974" s="496"/>
      <c r="P2974" s="496"/>
      <c r="Q2974" s="496"/>
    </row>
    <row r="2975" spans="6:17">
      <c r="F2975" s="496"/>
      <c r="G2975" s="496"/>
      <c r="H2975" s="496"/>
      <c r="I2975" s="496"/>
      <c r="J2975" s="496"/>
      <c r="K2975" s="496"/>
      <c r="L2975" s="496"/>
      <c r="M2975" s="496"/>
      <c r="N2975" s="496"/>
      <c r="O2975" s="496"/>
      <c r="P2975" s="496"/>
      <c r="Q2975" s="496"/>
    </row>
    <row r="2976" spans="6:17">
      <c r="F2976" s="496"/>
      <c r="G2976" s="496"/>
      <c r="H2976" s="496"/>
      <c r="I2976" s="496"/>
      <c r="J2976" s="496"/>
      <c r="K2976" s="496"/>
      <c r="L2976" s="496"/>
      <c r="M2976" s="496"/>
      <c r="N2976" s="496"/>
      <c r="O2976" s="496"/>
      <c r="P2976" s="496"/>
      <c r="Q2976" s="496"/>
    </row>
    <row r="2977" spans="6:17">
      <c r="F2977" s="496"/>
      <c r="G2977" s="496"/>
      <c r="H2977" s="496"/>
      <c r="I2977" s="496"/>
      <c r="J2977" s="496"/>
      <c r="K2977" s="496"/>
      <c r="L2977" s="496"/>
      <c r="M2977" s="496"/>
      <c r="N2977" s="496"/>
      <c r="O2977" s="496"/>
      <c r="P2977" s="496"/>
      <c r="Q2977" s="496"/>
    </row>
    <row r="2978" spans="6:17">
      <c r="F2978" s="496"/>
      <c r="G2978" s="496"/>
      <c r="H2978" s="496"/>
      <c r="I2978" s="496"/>
      <c r="J2978" s="496"/>
      <c r="K2978" s="496"/>
      <c r="L2978" s="496"/>
      <c r="M2978" s="496"/>
      <c r="N2978" s="496"/>
      <c r="O2978" s="496"/>
      <c r="P2978" s="496"/>
      <c r="Q2978" s="496"/>
    </row>
    <row r="2979" spans="6:17">
      <c r="F2979" s="496"/>
      <c r="G2979" s="496"/>
      <c r="H2979" s="496"/>
      <c r="I2979" s="496"/>
      <c r="J2979" s="496"/>
      <c r="K2979" s="496"/>
      <c r="L2979" s="496"/>
      <c r="M2979" s="496"/>
      <c r="N2979" s="496"/>
      <c r="O2979" s="496"/>
      <c r="P2979" s="496"/>
      <c r="Q2979" s="496"/>
    </row>
    <row r="2980" spans="6:17">
      <c r="F2980" s="496"/>
      <c r="G2980" s="496"/>
      <c r="H2980" s="496"/>
      <c r="I2980" s="496"/>
      <c r="J2980" s="496"/>
      <c r="K2980" s="496"/>
      <c r="L2980" s="496"/>
      <c r="M2980" s="496"/>
      <c r="N2980" s="496"/>
      <c r="O2980" s="496"/>
      <c r="P2980" s="496"/>
      <c r="Q2980" s="496"/>
    </row>
    <row r="2981" spans="6:17">
      <c r="F2981" s="496"/>
      <c r="G2981" s="496"/>
      <c r="H2981" s="496"/>
      <c r="I2981" s="496"/>
      <c r="J2981" s="496"/>
      <c r="K2981" s="496"/>
      <c r="L2981" s="496"/>
      <c r="M2981" s="496"/>
      <c r="N2981" s="496"/>
      <c r="O2981" s="496"/>
      <c r="P2981" s="496"/>
      <c r="Q2981" s="496"/>
    </row>
    <row r="2982" spans="6:17">
      <c r="F2982" s="496"/>
      <c r="G2982" s="496"/>
      <c r="H2982" s="496"/>
      <c r="I2982" s="496"/>
      <c r="J2982" s="496"/>
      <c r="K2982" s="496"/>
      <c r="L2982" s="496"/>
      <c r="M2982" s="496"/>
      <c r="N2982" s="496"/>
      <c r="O2982" s="496"/>
      <c r="P2982" s="496"/>
      <c r="Q2982" s="496"/>
    </row>
    <row r="2983" spans="6:17">
      <c r="F2983" s="496"/>
      <c r="G2983" s="496"/>
      <c r="H2983" s="496"/>
      <c r="I2983" s="496"/>
      <c r="J2983" s="496"/>
      <c r="K2983" s="496"/>
      <c r="L2983" s="496"/>
      <c r="M2983" s="496"/>
      <c r="N2983" s="496"/>
      <c r="O2983" s="496"/>
      <c r="P2983" s="496"/>
      <c r="Q2983" s="496"/>
    </row>
    <row r="2984" spans="6:17">
      <c r="F2984" s="496"/>
      <c r="G2984" s="496"/>
      <c r="H2984" s="496"/>
      <c r="I2984" s="496"/>
      <c r="J2984" s="496"/>
      <c r="K2984" s="496"/>
      <c r="L2984" s="496"/>
      <c r="M2984" s="496"/>
      <c r="N2984" s="496"/>
      <c r="O2984" s="496"/>
      <c r="P2984" s="496"/>
      <c r="Q2984" s="496"/>
    </row>
    <row r="2985" spans="6:17">
      <c r="F2985" s="496"/>
      <c r="G2985" s="496"/>
      <c r="H2985" s="496"/>
      <c r="I2985" s="496"/>
      <c r="J2985" s="496"/>
      <c r="K2985" s="496"/>
      <c r="L2985" s="496"/>
      <c r="M2985" s="496"/>
      <c r="N2985" s="496"/>
      <c r="O2985" s="496"/>
      <c r="P2985" s="496"/>
      <c r="Q2985" s="496"/>
    </row>
    <row r="2986" spans="6:17">
      <c r="F2986" s="496"/>
      <c r="G2986" s="496"/>
      <c r="H2986" s="496"/>
      <c r="I2986" s="496"/>
      <c r="J2986" s="496"/>
      <c r="K2986" s="496"/>
      <c r="L2986" s="496"/>
      <c r="M2986" s="496"/>
      <c r="N2986" s="496"/>
      <c r="O2986" s="496"/>
      <c r="P2986" s="496"/>
      <c r="Q2986" s="496"/>
    </row>
    <row r="2987" spans="6:17">
      <c r="F2987" s="496"/>
      <c r="G2987" s="496"/>
      <c r="H2987" s="496"/>
      <c r="I2987" s="496"/>
      <c r="J2987" s="496"/>
      <c r="K2987" s="496"/>
      <c r="L2987" s="496"/>
      <c r="M2987" s="496"/>
      <c r="N2987" s="496"/>
      <c r="O2987" s="496"/>
      <c r="P2987" s="496"/>
      <c r="Q2987" s="496"/>
    </row>
    <row r="2988" spans="6:17">
      <c r="F2988" s="496"/>
      <c r="G2988" s="496"/>
      <c r="H2988" s="496"/>
      <c r="I2988" s="496"/>
      <c r="J2988" s="496"/>
      <c r="K2988" s="496"/>
      <c r="L2988" s="496"/>
      <c r="M2988" s="496"/>
      <c r="N2988" s="496"/>
      <c r="O2988" s="496"/>
      <c r="P2988" s="496"/>
      <c r="Q2988" s="496"/>
    </row>
    <row r="2989" spans="6:17">
      <c r="F2989" s="496"/>
      <c r="G2989" s="496"/>
      <c r="H2989" s="496"/>
      <c r="I2989" s="496"/>
      <c r="J2989" s="496"/>
      <c r="K2989" s="496"/>
      <c r="L2989" s="496"/>
      <c r="M2989" s="496"/>
      <c r="N2989" s="496"/>
      <c r="O2989" s="496"/>
      <c r="P2989" s="496"/>
      <c r="Q2989" s="496"/>
    </row>
    <row r="2990" spans="6:17">
      <c r="F2990" s="496"/>
      <c r="G2990" s="496"/>
      <c r="H2990" s="496"/>
      <c r="I2990" s="496"/>
      <c r="J2990" s="496"/>
      <c r="K2990" s="496"/>
      <c r="L2990" s="496"/>
      <c r="M2990" s="496"/>
      <c r="N2990" s="496"/>
      <c r="O2990" s="496"/>
      <c r="P2990" s="496"/>
      <c r="Q2990" s="496"/>
    </row>
    <row r="2991" spans="6:17">
      <c r="F2991" s="496"/>
      <c r="G2991" s="496"/>
      <c r="H2991" s="496"/>
      <c r="I2991" s="496"/>
      <c r="J2991" s="496"/>
      <c r="K2991" s="496"/>
      <c r="L2991" s="496"/>
      <c r="M2991" s="496"/>
      <c r="N2991" s="496"/>
      <c r="O2991" s="496"/>
      <c r="P2991" s="496"/>
      <c r="Q2991" s="496"/>
    </row>
    <row r="2992" spans="6:17">
      <c r="F2992" s="496"/>
      <c r="G2992" s="496"/>
      <c r="H2992" s="496"/>
      <c r="I2992" s="496"/>
      <c r="J2992" s="496"/>
      <c r="K2992" s="496"/>
      <c r="L2992" s="496"/>
      <c r="M2992" s="496"/>
      <c r="N2992" s="496"/>
      <c r="O2992" s="496"/>
      <c r="P2992" s="496"/>
      <c r="Q2992" s="496"/>
    </row>
    <row r="2993" spans="6:17">
      <c r="F2993" s="496"/>
      <c r="G2993" s="496"/>
      <c r="H2993" s="496"/>
      <c r="I2993" s="496"/>
      <c r="J2993" s="496"/>
      <c r="K2993" s="496"/>
      <c r="L2993" s="496"/>
      <c r="M2993" s="496"/>
      <c r="N2993" s="496"/>
      <c r="O2993" s="496"/>
      <c r="P2993" s="496"/>
      <c r="Q2993" s="496"/>
    </row>
    <row r="2994" spans="6:17">
      <c r="F2994" s="496"/>
      <c r="G2994" s="496"/>
      <c r="H2994" s="496"/>
      <c r="I2994" s="496"/>
      <c r="J2994" s="496"/>
      <c r="K2994" s="496"/>
      <c r="L2994" s="496"/>
      <c r="M2994" s="496"/>
      <c r="N2994" s="496"/>
      <c r="O2994" s="496"/>
      <c r="P2994" s="496"/>
      <c r="Q2994" s="496"/>
    </row>
    <row r="2995" spans="6:17">
      <c r="F2995" s="496"/>
      <c r="G2995" s="496"/>
      <c r="H2995" s="496"/>
      <c r="I2995" s="496"/>
      <c r="J2995" s="496"/>
      <c r="K2995" s="496"/>
      <c r="L2995" s="496"/>
      <c r="M2995" s="496"/>
      <c r="N2995" s="496"/>
      <c r="O2995" s="496"/>
      <c r="P2995" s="496"/>
      <c r="Q2995" s="496"/>
    </row>
    <row r="2996" spans="6:17">
      <c r="F2996" s="496"/>
      <c r="G2996" s="496"/>
      <c r="H2996" s="496"/>
      <c r="I2996" s="496"/>
      <c r="J2996" s="496"/>
      <c r="K2996" s="496"/>
      <c r="L2996" s="496"/>
      <c r="M2996" s="496"/>
      <c r="N2996" s="496"/>
      <c r="O2996" s="496"/>
      <c r="P2996" s="496"/>
      <c r="Q2996" s="496"/>
    </row>
    <row r="2997" spans="6:17">
      <c r="F2997" s="496"/>
      <c r="G2997" s="496"/>
      <c r="H2997" s="496"/>
      <c r="I2997" s="496"/>
      <c r="J2997" s="496"/>
      <c r="K2997" s="496"/>
      <c r="L2997" s="496"/>
      <c r="M2997" s="496"/>
      <c r="N2997" s="496"/>
      <c r="O2997" s="496"/>
      <c r="P2997" s="496"/>
      <c r="Q2997" s="496"/>
    </row>
    <row r="2998" spans="6:17">
      <c r="F2998" s="496"/>
      <c r="G2998" s="496"/>
      <c r="H2998" s="496"/>
      <c r="I2998" s="496"/>
      <c r="J2998" s="496"/>
      <c r="K2998" s="496"/>
      <c r="L2998" s="496"/>
      <c r="M2998" s="496"/>
      <c r="N2998" s="496"/>
      <c r="O2998" s="496"/>
      <c r="P2998" s="496"/>
      <c r="Q2998" s="496"/>
    </row>
    <row r="2999" spans="6:17">
      <c r="F2999" s="496"/>
      <c r="G2999" s="496"/>
      <c r="H2999" s="496"/>
      <c r="I2999" s="496"/>
      <c r="J2999" s="496"/>
      <c r="K2999" s="496"/>
      <c r="L2999" s="496"/>
      <c r="M2999" s="496"/>
      <c r="N2999" s="496"/>
      <c r="O2999" s="496"/>
      <c r="P2999" s="496"/>
      <c r="Q2999" s="496"/>
    </row>
    <row r="3000" spans="6:17">
      <c r="F3000" s="496"/>
      <c r="G3000" s="496"/>
      <c r="H3000" s="496"/>
      <c r="I3000" s="496"/>
      <c r="J3000" s="496"/>
      <c r="K3000" s="496"/>
      <c r="L3000" s="496"/>
      <c r="M3000" s="496"/>
      <c r="N3000" s="496"/>
      <c r="O3000" s="496"/>
      <c r="P3000" s="496"/>
      <c r="Q3000" s="496"/>
    </row>
    <row r="3001" spans="6:17">
      <c r="F3001" s="496"/>
      <c r="G3001" s="496"/>
      <c r="H3001" s="496"/>
      <c r="I3001" s="496"/>
      <c r="J3001" s="496"/>
      <c r="K3001" s="496"/>
      <c r="L3001" s="496"/>
      <c r="M3001" s="496"/>
      <c r="N3001" s="496"/>
      <c r="O3001" s="496"/>
      <c r="P3001" s="496"/>
      <c r="Q3001" s="496"/>
    </row>
    <row r="3002" spans="6:17">
      <c r="F3002" s="496"/>
      <c r="G3002" s="496"/>
      <c r="H3002" s="496"/>
      <c r="I3002" s="496"/>
      <c r="J3002" s="496"/>
      <c r="K3002" s="496"/>
      <c r="L3002" s="496"/>
      <c r="M3002" s="496"/>
      <c r="N3002" s="496"/>
      <c r="O3002" s="496"/>
      <c r="P3002" s="496"/>
      <c r="Q3002" s="496"/>
    </row>
    <row r="3003" spans="6:17">
      <c r="F3003" s="496"/>
      <c r="G3003" s="496"/>
      <c r="H3003" s="496"/>
      <c r="I3003" s="496"/>
      <c r="J3003" s="496"/>
      <c r="K3003" s="496"/>
      <c r="L3003" s="496"/>
      <c r="M3003" s="496"/>
      <c r="N3003" s="496"/>
      <c r="O3003" s="496"/>
      <c r="P3003" s="496"/>
      <c r="Q3003" s="496"/>
    </row>
    <row r="3004" spans="6:17">
      <c r="F3004" s="496"/>
      <c r="G3004" s="496"/>
      <c r="H3004" s="496"/>
      <c r="I3004" s="496"/>
      <c r="J3004" s="496"/>
      <c r="K3004" s="496"/>
      <c r="L3004" s="496"/>
      <c r="M3004" s="496"/>
      <c r="N3004" s="496"/>
      <c r="O3004" s="496"/>
      <c r="P3004" s="496"/>
      <c r="Q3004" s="496"/>
    </row>
    <row r="3005" spans="6:17">
      <c r="F3005" s="496"/>
      <c r="G3005" s="496"/>
      <c r="H3005" s="496"/>
      <c r="I3005" s="496"/>
      <c r="J3005" s="496"/>
      <c r="K3005" s="496"/>
      <c r="L3005" s="496"/>
      <c r="M3005" s="496"/>
      <c r="N3005" s="496"/>
      <c r="O3005" s="496"/>
      <c r="P3005" s="496"/>
      <c r="Q3005" s="496"/>
    </row>
    <row r="3006" spans="6:17">
      <c r="F3006" s="496"/>
      <c r="G3006" s="496"/>
      <c r="H3006" s="496"/>
      <c r="I3006" s="496"/>
      <c r="J3006" s="496"/>
      <c r="K3006" s="496"/>
      <c r="L3006" s="496"/>
      <c r="M3006" s="496"/>
      <c r="N3006" s="496"/>
      <c r="O3006" s="496"/>
      <c r="P3006" s="496"/>
      <c r="Q3006" s="496"/>
    </row>
    <row r="3007" spans="6:17">
      <c r="F3007" s="496"/>
      <c r="G3007" s="496"/>
      <c r="H3007" s="496"/>
      <c r="I3007" s="496"/>
      <c r="J3007" s="496"/>
      <c r="K3007" s="496"/>
      <c r="L3007" s="496"/>
      <c r="M3007" s="496"/>
      <c r="N3007" s="496"/>
      <c r="O3007" s="496"/>
      <c r="P3007" s="496"/>
      <c r="Q3007" s="496"/>
    </row>
    <row r="3008" spans="6:17">
      <c r="F3008" s="496"/>
      <c r="G3008" s="496"/>
      <c r="H3008" s="496"/>
      <c r="I3008" s="496"/>
      <c r="J3008" s="496"/>
      <c r="K3008" s="496"/>
      <c r="L3008" s="496"/>
      <c r="M3008" s="496"/>
      <c r="N3008" s="496"/>
      <c r="O3008" s="496"/>
      <c r="P3008" s="496"/>
      <c r="Q3008" s="496"/>
    </row>
    <row r="3009" spans="6:17">
      <c r="F3009" s="496"/>
      <c r="G3009" s="496"/>
      <c r="H3009" s="496"/>
      <c r="I3009" s="496"/>
      <c r="J3009" s="496"/>
      <c r="K3009" s="496"/>
      <c r="L3009" s="496"/>
      <c r="M3009" s="496"/>
      <c r="N3009" s="496"/>
      <c r="O3009" s="496"/>
      <c r="P3009" s="496"/>
      <c r="Q3009" s="496"/>
    </row>
    <row r="3010" spans="6:17">
      <c r="F3010" s="496"/>
      <c r="G3010" s="496"/>
      <c r="H3010" s="496"/>
      <c r="I3010" s="496"/>
      <c r="J3010" s="496"/>
      <c r="K3010" s="496"/>
      <c r="L3010" s="496"/>
      <c r="M3010" s="496"/>
      <c r="N3010" s="496"/>
      <c r="O3010" s="496"/>
      <c r="P3010" s="496"/>
      <c r="Q3010" s="496"/>
    </row>
    <row r="3011" spans="6:17">
      <c r="F3011" s="496"/>
      <c r="G3011" s="496"/>
      <c r="H3011" s="496"/>
      <c r="I3011" s="496"/>
      <c r="J3011" s="496"/>
      <c r="K3011" s="496"/>
      <c r="L3011" s="496"/>
      <c r="M3011" s="496"/>
      <c r="N3011" s="496"/>
      <c r="O3011" s="496"/>
      <c r="P3011" s="496"/>
      <c r="Q3011" s="496"/>
    </row>
    <row r="3012" spans="6:17">
      <c r="F3012" s="496"/>
      <c r="G3012" s="496"/>
      <c r="H3012" s="496"/>
      <c r="I3012" s="496"/>
      <c r="J3012" s="496"/>
      <c r="K3012" s="496"/>
      <c r="L3012" s="496"/>
      <c r="M3012" s="496"/>
      <c r="N3012" s="496"/>
      <c r="O3012" s="496"/>
      <c r="P3012" s="496"/>
      <c r="Q3012" s="496"/>
    </row>
    <row r="3013" spans="6:17">
      <c r="F3013" s="496"/>
      <c r="G3013" s="496"/>
      <c r="H3013" s="496"/>
      <c r="I3013" s="496"/>
      <c r="J3013" s="496"/>
      <c r="K3013" s="496"/>
      <c r="L3013" s="496"/>
      <c r="M3013" s="496"/>
      <c r="N3013" s="496"/>
      <c r="O3013" s="496"/>
      <c r="P3013" s="496"/>
      <c r="Q3013" s="496"/>
    </row>
    <row r="3014" spans="6:17">
      <c r="F3014" s="496"/>
      <c r="G3014" s="496"/>
      <c r="H3014" s="496"/>
      <c r="I3014" s="496"/>
      <c r="J3014" s="496"/>
      <c r="K3014" s="496"/>
      <c r="L3014" s="496"/>
      <c r="M3014" s="496"/>
      <c r="N3014" s="496"/>
      <c r="O3014" s="496"/>
      <c r="P3014" s="496"/>
      <c r="Q3014" s="496"/>
    </row>
    <row r="3015" spans="6:17">
      <c r="F3015" s="496"/>
      <c r="G3015" s="496"/>
      <c r="H3015" s="496"/>
      <c r="I3015" s="496"/>
      <c r="J3015" s="496"/>
      <c r="K3015" s="496"/>
      <c r="L3015" s="496"/>
      <c r="M3015" s="496"/>
      <c r="N3015" s="496"/>
      <c r="O3015" s="496"/>
      <c r="P3015" s="496"/>
      <c r="Q3015" s="496"/>
    </row>
    <row r="3016" spans="6:17">
      <c r="F3016" s="496"/>
      <c r="G3016" s="496"/>
      <c r="H3016" s="496"/>
      <c r="I3016" s="496"/>
      <c r="J3016" s="496"/>
      <c r="K3016" s="496"/>
      <c r="L3016" s="496"/>
      <c r="M3016" s="496"/>
      <c r="N3016" s="496"/>
      <c r="O3016" s="496"/>
      <c r="P3016" s="496"/>
      <c r="Q3016" s="496"/>
    </row>
    <row r="3017" spans="6:17">
      <c r="F3017" s="496"/>
      <c r="G3017" s="496"/>
      <c r="H3017" s="496"/>
      <c r="I3017" s="496"/>
      <c r="J3017" s="496"/>
      <c r="K3017" s="496"/>
      <c r="L3017" s="496"/>
      <c r="M3017" s="496"/>
      <c r="N3017" s="496"/>
      <c r="O3017" s="496"/>
      <c r="P3017" s="496"/>
      <c r="Q3017" s="496"/>
    </row>
    <row r="3018" spans="6:17">
      <c r="F3018" s="496"/>
      <c r="G3018" s="496"/>
      <c r="H3018" s="496"/>
      <c r="I3018" s="496"/>
      <c r="J3018" s="496"/>
      <c r="K3018" s="496"/>
      <c r="L3018" s="496"/>
      <c r="M3018" s="496"/>
      <c r="N3018" s="496"/>
      <c r="O3018" s="496"/>
      <c r="P3018" s="496"/>
      <c r="Q3018" s="496"/>
    </row>
    <row r="3019" spans="6:17">
      <c r="F3019" s="496"/>
      <c r="G3019" s="496"/>
      <c r="H3019" s="496"/>
      <c r="I3019" s="496"/>
      <c r="J3019" s="496"/>
      <c r="K3019" s="496"/>
      <c r="L3019" s="496"/>
      <c r="M3019" s="496"/>
      <c r="N3019" s="496"/>
      <c r="O3019" s="496"/>
      <c r="P3019" s="496"/>
      <c r="Q3019" s="496"/>
    </row>
    <row r="3020" spans="6:17">
      <c r="F3020" s="496"/>
      <c r="G3020" s="496"/>
      <c r="H3020" s="496"/>
      <c r="I3020" s="496"/>
      <c r="J3020" s="496"/>
      <c r="K3020" s="496"/>
      <c r="L3020" s="496"/>
      <c r="M3020" s="496"/>
      <c r="N3020" s="496"/>
      <c r="O3020" s="496"/>
      <c r="P3020" s="496"/>
      <c r="Q3020" s="496"/>
    </row>
    <row r="3021" spans="6:17">
      <c r="F3021" s="496"/>
      <c r="G3021" s="496"/>
      <c r="H3021" s="496"/>
      <c r="I3021" s="496"/>
      <c r="J3021" s="496"/>
      <c r="K3021" s="496"/>
      <c r="L3021" s="496"/>
      <c r="M3021" s="496"/>
      <c r="N3021" s="496"/>
      <c r="O3021" s="496"/>
      <c r="P3021" s="496"/>
      <c r="Q3021" s="496"/>
    </row>
    <row r="3022" spans="6:17">
      <c r="F3022" s="496"/>
      <c r="G3022" s="496"/>
      <c r="H3022" s="496"/>
      <c r="I3022" s="496"/>
      <c r="J3022" s="496"/>
      <c r="K3022" s="496"/>
      <c r="L3022" s="496"/>
      <c r="M3022" s="496"/>
      <c r="N3022" s="496"/>
      <c r="O3022" s="496"/>
      <c r="P3022" s="496"/>
      <c r="Q3022" s="496"/>
    </row>
    <row r="3023" spans="6:17">
      <c r="F3023" s="496"/>
      <c r="G3023" s="496"/>
      <c r="H3023" s="496"/>
      <c r="I3023" s="496"/>
      <c r="J3023" s="496"/>
      <c r="K3023" s="496"/>
      <c r="L3023" s="496"/>
      <c r="M3023" s="496"/>
      <c r="N3023" s="496"/>
      <c r="O3023" s="496"/>
      <c r="P3023" s="496"/>
      <c r="Q3023" s="496"/>
    </row>
    <row r="3024" spans="6:17">
      <c r="F3024" s="496"/>
      <c r="G3024" s="496"/>
      <c r="H3024" s="496"/>
      <c r="I3024" s="496"/>
      <c r="J3024" s="496"/>
      <c r="K3024" s="496"/>
      <c r="L3024" s="496"/>
      <c r="M3024" s="496"/>
      <c r="N3024" s="496"/>
      <c r="O3024" s="496"/>
      <c r="P3024" s="496"/>
      <c r="Q3024" s="496"/>
    </row>
    <row r="3025" spans="6:17">
      <c r="F3025" s="496"/>
      <c r="G3025" s="496"/>
      <c r="H3025" s="496"/>
      <c r="I3025" s="496"/>
      <c r="J3025" s="496"/>
      <c r="K3025" s="496"/>
      <c r="L3025" s="496"/>
      <c r="M3025" s="496"/>
      <c r="N3025" s="496"/>
      <c r="O3025" s="496"/>
      <c r="P3025" s="496"/>
      <c r="Q3025" s="496"/>
    </row>
    <row r="3026" spans="6:17">
      <c r="F3026" s="496"/>
      <c r="G3026" s="496"/>
      <c r="H3026" s="496"/>
      <c r="I3026" s="496"/>
      <c r="J3026" s="496"/>
      <c r="K3026" s="496"/>
      <c r="L3026" s="496"/>
      <c r="M3026" s="496"/>
      <c r="N3026" s="496"/>
      <c r="O3026" s="496"/>
      <c r="P3026" s="496"/>
      <c r="Q3026" s="496"/>
    </row>
    <row r="3027" spans="6:17">
      <c r="F3027" s="496"/>
      <c r="G3027" s="496"/>
      <c r="H3027" s="496"/>
      <c r="I3027" s="496"/>
      <c r="J3027" s="496"/>
      <c r="K3027" s="496"/>
      <c r="L3027" s="496"/>
      <c r="M3027" s="496"/>
      <c r="N3027" s="496"/>
      <c r="O3027" s="496"/>
      <c r="P3027" s="496"/>
      <c r="Q3027" s="496"/>
    </row>
    <row r="3028" spans="6:17">
      <c r="F3028" s="496"/>
      <c r="G3028" s="496"/>
      <c r="H3028" s="496"/>
      <c r="I3028" s="496"/>
      <c r="J3028" s="496"/>
      <c r="K3028" s="496"/>
      <c r="L3028" s="496"/>
      <c r="M3028" s="496"/>
      <c r="N3028" s="496"/>
      <c r="O3028" s="496"/>
      <c r="P3028" s="496"/>
      <c r="Q3028" s="496"/>
    </row>
    <row r="3029" spans="6:17">
      <c r="F3029" s="496"/>
      <c r="G3029" s="496"/>
      <c r="H3029" s="496"/>
      <c r="I3029" s="496"/>
      <c r="J3029" s="496"/>
      <c r="K3029" s="496"/>
      <c r="L3029" s="496"/>
      <c r="M3029" s="496"/>
      <c r="N3029" s="496"/>
      <c r="O3029" s="496"/>
      <c r="P3029" s="496"/>
      <c r="Q3029" s="496"/>
    </row>
    <row r="3030" spans="6:17">
      <c r="F3030" s="496"/>
      <c r="G3030" s="496"/>
      <c r="H3030" s="496"/>
      <c r="I3030" s="496"/>
      <c r="J3030" s="496"/>
      <c r="K3030" s="496"/>
      <c r="L3030" s="496"/>
      <c r="M3030" s="496"/>
      <c r="N3030" s="496"/>
      <c r="O3030" s="496"/>
      <c r="P3030" s="496"/>
      <c r="Q3030" s="496"/>
    </row>
    <row r="3031" spans="6:17">
      <c r="F3031" s="496"/>
      <c r="G3031" s="496"/>
      <c r="H3031" s="496"/>
      <c r="I3031" s="496"/>
      <c r="J3031" s="496"/>
      <c r="K3031" s="496"/>
      <c r="L3031" s="496"/>
      <c r="M3031" s="496"/>
      <c r="N3031" s="496"/>
      <c r="O3031" s="496"/>
      <c r="P3031" s="496"/>
      <c r="Q3031" s="496"/>
    </row>
    <row r="3032" spans="6:17">
      <c r="F3032" s="496"/>
      <c r="G3032" s="496"/>
      <c r="H3032" s="496"/>
      <c r="I3032" s="496"/>
      <c r="J3032" s="496"/>
      <c r="K3032" s="496"/>
      <c r="L3032" s="496"/>
      <c r="M3032" s="496"/>
      <c r="N3032" s="496"/>
      <c r="O3032" s="496"/>
      <c r="P3032" s="496"/>
      <c r="Q3032" s="496"/>
    </row>
    <row r="3033" spans="6:17">
      <c r="F3033" s="496"/>
      <c r="G3033" s="496"/>
      <c r="H3033" s="496"/>
      <c r="I3033" s="496"/>
      <c r="J3033" s="496"/>
      <c r="K3033" s="496"/>
      <c r="L3033" s="496"/>
      <c r="M3033" s="496"/>
      <c r="N3033" s="496"/>
      <c r="O3033" s="496"/>
      <c r="P3033" s="496"/>
      <c r="Q3033" s="496"/>
    </row>
    <row r="3034" spans="6:17">
      <c r="F3034" s="496"/>
      <c r="G3034" s="496"/>
      <c r="H3034" s="496"/>
      <c r="I3034" s="496"/>
      <c r="J3034" s="496"/>
      <c r="K3034" s="496"/>
      <c r="L3034" s="496"/>
      <c r="M3034" s="496"/>
      <c r="N3034" s="496"/>
      <c r="O3034" s="496"/>
      <c r="P3034" s="496"/>
      <c r="Q3034" s="496"/>
    </row>
    <row r="3035" spans="6:17">
      <c r="F3035" s="496"/>
      <c r="G3035" s="496"/>
      <c r="H3035" s="496"/>
      <c r="I3035" s="496"/>
      <c r="J3035" s="496"/>
      <c r="K3035" s="496"/>
      <c r="L3035" s="496"/>
      <c r="M3035" s="496"/>
      <c r="N3035" s="496"/>
      <c r="O3035" s="496"/>
      <c r="P3035" s="496"/>
      <c r="Q3035" s="496"/>
    </row>
    <row r="3036" spans="6:17">
      <c r="F3036" s="496"/>
      <c r="G3036" s="496"/>
      <c r="H3036" s="496"/>
      <c r="I3036" s="496"/>
      <c r="J3036" s="496"/>
      <c r="K3036" s="496"/>
      <c r="L3036" s="496"/>
      <c r="M3036" s="496"/>
      <c r="N3036" s="496"/>
      <c r="O3036" s="496"/>
      <c r="P3036" s="496"/>
      <c r="Q3036" s="496"/>
    </row>
    <row r="3037" spans="6:17">
      <c r="F3037" s="496"/>
      <c r="G3037" s="496"/>
      <c r="H3037" s="496"/>
      <c r="I3037" s="496"/>
      <c r="J3037" s="496"/>
      <c r="K3037" s="496"/>
      <c r="L3037" s="496"/>
      <c r="M3037" s="496"/>
      <c r="N3037" s="496"/>
      <c r="O3037" s="496"/>
      <c r="P3037" s="496"/>
      <c r="Q3037" s="496"/>
    </row>
    <row r="3038" spans="6:17">
      <c r="F3038" s="496"/>
      <c r="G3038" s="496"/>
      <c r="H3038" s="496"/>
      <c r="I3038" s="496"/>
      <c r="J3038" s="496"/>
      <c r="K3038" s="496"/>
      <c r="L3038" s="496"/>
      <c r="M3038" s="496"/>
      <c r="N3038" s="496"/>
      <c r="O3038" s="496"/>
      <c r="P3038" s="496"/>
      <c r="Q3038" s="496"/>
    </row>
    <row r="3039" spans="6:17">
      <c r="F3039" s="496"/>
      <c r="G3039" s="496"/>
      <c r="H3039" s="496"/>
      <c r="I3039" s="496"/>
      <c r="J3039" s="496"/>
      <c r="K3039" s="496"/>
      <c r="L3039" s="496"/>
      <c r="M3039" s="496"/>
      <c r="N3039" s="496"/>
      <c r="O3039" s="496"/>
      <c r="P3039" s="496"/>
      <c r="Q3039" s="496"/>
    </row>
    <row r="3040" spans="6:17">
      <c r="F3040" s="496"/>
      <c r="G3040" s="496"/>
      <c r="H3040" s="496"/>
      <c r="I3040" s="496"/>
      <c r="J3040" s="496"/>
      <c r="K3040" s="496"/>
      <c r="L3040" s="496"/>
      <c r="M3040" s="496"/>
      <c r="N3040" s="496"/>
      <c r="O3040" s="496"/>
      <c r="P3040" s="496"/>
      <c r="Q3040" s="496"/>
    </row>
    <row r="3041" spans="6:17">
      <c r="F3041" s="496"/>
      <c r="G3041" s="496"/>
      <c r="H3041" s="496"/>
      <c r="I3041" s="496"/>
      <c r="J3041" s="496"/>
      <c r="K3041" s="496"/>
      <c r="L3041" s="496"/>
      <c r="M3041" s="496"/>
      <c r="N3041" s="496"/>
      <c r="O3041" s="496"/>
      <c r="P3041" s="496"/>
      <c r="Q3041" s="496"/>
    </row>
    <row r="3042" spans="6:17">
      <c r="F3042" s="496"/>
      <c r="G3042" s="496"/>
      <c r="H3042" s="496"/>
      <c r="I3042" s="496"/>
      <c r="J3042" s="496"/>
      <c r="K3042" s="496"/>
      <c r="L3042" s="496"/>
      <c r="M3042" s="496"/>
      <c r="N3042" s="496"/>
      <c r="O3042" s="496"/>
      <c r="P3042" s="496"/>
      <c r="Q3042" s="496"/>
    </row>
    <row r="3043" spans="6:17">
      <c r="F3043" s="496"/>
      <c r="G3043" s="496"/>
      <c r="H3043" s="496"/>
      <c r="I3043" s="496"/>
      <c r="J3043" s="496"/>
      <c r="K3043" s="496"/>
      <c r="L3043" s="496"/>
      <c r="M3043" s="496"/>
      <c r="N3043" s="496"/>
      <c r="O3043" s="496"/>
      <c r="P3043" s="496"/>
      <c r="Q3043" s="496"/>
    </row>
    <row r="3044" spans="6:17">
      <c r="F3044" s="496"/>
      <c r="G3044" s="496"/>
      <c r="H3044" s="496"/>
      <c r="I3044" s="496"/>
      <c r="J3044" s="496"/>
      <c r="K3044" s="496"/>
      <c r="L3044" s="496"/>
      <c r="M3044" s="496"/>
      <c r="N3044" s="496"/>
      <c r="O3044" s="496"/>
      <c r="P3044" s="496"/>
      <c r="Q3044" s="496"/>
    </row>
    <row r="3045" spans="6:17">
      <c r="F3045" s="496"/>
      <c r="G3045" s="496"/>
      <c r="H3045" s="496"/>
      <c r="I3045" s="496"/>
      <c r="J3045" s="496"/>
      <c r="K3045" s="496"/>
      <c r="L3045" s="496"/>
      <c r="M3045" s="496"/>
      <c r="N3045" s="496"/>
      <c r="O3045" s="496"/>
      <c r="P3045" s="496"/>
      <c r="Q3045" s="496"/>
    </row>
    <row r="3046" spans="6:17">
      <c r="F3046" s="496"/>
      <c r="G3046" s="496"/>
      <c r="H3046" s="496"/>
      <c r="I3046" s="496"/>
      <c r="J3046" s="496"/>
      <c r="K3046" s="496"/>
      <c r="L3046" s="496"/>
      <c r="M3046" s="496"/>
      <c r="N3046" s="496"/>
      <c r="O3046" s="496"/>
      <c r="P3046" s="496"/>
      <c r="Q3046" s="496"/>
    </row>
    <row r="3047" spans="6:17">
      <c r="F3047" s="496"/>
      <c r="G3047" s="496"/>
      <c r="H3047" s="496"/>
      <c r="I3047" s="496"/>
      <c r="J3047" s="496"/>
      <c r="K3047" s="496"/>
      <c r="L3047" s="496"/>
      <c r="M3047" s="496"/>
      <c r="N3047" s="496"/>
      <c r="O3047" s="496"/>
      <c r="P3047" s="496"/>
      <c r="Q3047" s="496"/>
    </row>
    <row r="3048" spans="6:17">
      <c r="F3048" s="496"/>
      <c r="G3048" s="496"/>
      <c r="H3048" s="496"/>
      <c r="I3048" s="496"/>
      <c r="J3048" s="496"/>
      <c r="K3048" s="496"/>
      <c r="L3048" s="496"/>
      <c r="M3048" s="496"/>
      <c r="N3048" s="496"/>
      <c r="O3048" s="496"/>
      <c r="P3048" s="496"/>
      <c r="Q3048" s="496"/>
    </row>
    <row r="3049" spans="6:17">
      <c r="F3049" s="496"/>
      <c r="G3049" s="496"/>
      <c r="H3049" s="496"/>
      <c r="I3049" s="496"/>
      <c r="J3049" s="496"/>
      <c r="K3049" s="496"/>
      <c r="L3049" s="496"/>
      <c r="M3049" s="496"/>
      <c r="N3049" s="496"/>
      <c r="O3049" s="496"/>
      <c r="P3049" s="496"/>
      <c r="Q3049" s="496"/>
    </row>
    <row r="3050" spans="6:17">
      <c r="F3050" s="496"/>
      <c r="G3050" s="496"/>
      <c r="H3050" s="496"/>
      <c r="I3050" s="496"/>
      <c r="J3050" s="496"/>
      <c r="K3050" s="496"/>
      <c r="L3050" s="496"/>
      <c r="M3050" s="496"/>
      <c r="N3050" s="496"/>
      <c r="O3050" s="496"/>
      <c r="P3050" s="496"/>
      <c r="Q3050" s="496"/>
    </row>
    <row r="3051" spans="6:17">
      <c r="F3051" s="496"/>
      <c r="G3051" s="496"/>
      <c r="H3051" s="496"/>
      <c r="I3051" s="496"/>
      <c r="J3051" s="496"/>
      <c r="K3051" s="496"/>
      <c r="L3051" s="496"/>
      <c r="M3051" s="496"/>
      <c r="N3051" s="496"/>
      <c r="O3051" s="496"/>
      <c r="P3051" s="496"/>
      <c r="Q3051" s="496"/>
    </row>
    <row r="3052" spans="6:17">
      <c r="F3052" s="496"/>
      <c r="G3052" s="496"/>
      <c r="H3052" s="496"/>
      <c r="I3052" s="496"/>
      <c r="J3052" s="496"/>
      <c r="K3052" s="496"/>
      <c r="L3052" s="496"/>
      <c r="M3052" s="496"/>
      <c r="N3052" s="496"/>
      <c r="O3052" s="496"/>
      <c r="P3052" s="496"/>
      <c r="Q3052" s="496"/>
    </row>
    <row r="3053" spans="6:17">
      <c r="F3053" s="496"/>
      <c r="G3053" s="496"/>
      <c r="H3053" s="496"/>
      <c r="I3053" s="496"/>
      <c r="J3053" s="496"/>
      <c r="K3053" s="496"/>
      <c r="L3053" s="496"/>
      <c r="M3053" s="496"/>
      <c r="N3053" s="496"/>
      <c r="O3053" s="496"/>
      <c r="P3053" s="496"/>
      <c r="Q3053" s="496"/>
    </row>
    <row r="3054" spans="6:17">
      <c r="F3054" s="496"/>
      <c r="G3054" s="496"/>
      <c r="H3054" s="496"/>
      <c r="I3054" s="496"/>
      <c r="J3054" s="496"/>
      <c r="K3054" s="496"/>
      <c r="L3054" s="496"/>
      <c r="M3054" s="496"/>
      <c r="N3054" s="496"/>
      <c r="O3054" s="496"/>
      <c r="P3054" s="496"/>
      <c r="Q3054" s="496"/>
    </row>
    <row r="3055" spans="6:17">
      <c r="F3055" s="496"/>
      <c r="G3055" s="496"/>
      <c r="H3055" s="496"/>
      <c r="I3055" s="496"/>
      <c r="J3055" s="496"/>
      <c r="K3055" s="496"/>
      <c r="L3055" s="496"/>
      <c r="M3055" s="496"/>
      <c r="N3055" s="496"/>
      <c r="O3055" s="496"/>
      <c r="P3055" s="496"/>
      <c r="Q3055" s="496"/>
    </row>
    <row r="3056" spans="6:17">
      <c r="F3056" s="496"/>
      <c r="G3056" s="496"/>
      <c r="H3056" s="496"/>
      <c r="I3056" s="496"/>
      <c r="J3056" s="496"/>
      <c r="K3056" s="496"/>
      <c r="L3056" s="496"/>
      <c r="M3056" s="496"/>
      <c r="N3056" s="496"/>
      <c r="O3056" s="496"/>
      <c r="P3056" s="496"/>
      <c r="Q3056" s="496"/>
    </row>
    <row r="3057" spans="6:17">
      <c r="F3057" s="496"/>
      <c r="G3057" s="496"/>
      <c r="H3057" s="496"/>
      <c r="I3057" s="496"/>
      <c r="J3057" s="496"/>
      <c r="K3057" s="496"/>
      <c r="L3057" s="496"/>
      <c r="M3057" s="496"/>
      <c r="N3057" s="496"/>
      <c r="O3057" s="496"/>
      <c r="P3057" s="496"/>
      <c r="Q3057" s="496"/>
    </row>
    <row r="3058" spans="6:17">
      <c r="F3058" s="496"/>
      <c r="G3058" s="496"/>
      <c r="H3058" s="496"/>
      <c r="I3058" s="496"/>
      <c r="J3058" s="496"/>
      <c r="K3058" s="496"/>
      <c r="L3058" s="496"/>
      <c r="M3058" s="496"/>
      <c r="N3058" s="496"/>
      <c r="O3058" s="496"/>
      <c r="P3058" s="496"/>
      <c r="Q3058" s="496"/>
    </row>
    <row r="3059" spans="6:17">
      <c r="F3059" s="496"/>
      <c r="G3059" s="496"/>
      <c r="H3059" s="496"/>
      <c r="I3059" s="496"/>
      <c r="J3059" s="496"/>
      <c r="K3059" s="496"/>
      <c r="L3059" s="496"/>
      <c r="M3059" s="496"/>
      <c r="N3059" s="496"/>
      <c r="O3059" s="496"/>
      <c r="P3059" s="496"/>
      <c r="Q3059" s="496"/>
    </row>
    <row r="3060" spans="6:17">
      <c r="F3060" s="496"/>
      <c r="G3060" s="496"/>
      <c r="H3060" s="496"/>
      <c r="I3060" s="496"/>
      <c r="J3060" s="496"/>
      <c r="K3060" s="496"/>
      <c r="L3060" s="496"/>
      <c r="M3060" s="496"/>
      <c r="N3060" s="496"/>
      <c r="O3060" s="496"/>
      <c r="P3060" s="496"/>
      <c r="Q3060" s="496"/>
    </row>
    <row r="3061" spans="6:17">
      <c r="F3061" s="496"/>
      <c r="G3061" s="496"/>
      <c r="H3061" s="496"/>
      <c r="I3061" s="496"/>
      <c r="J3061" s="496"/>
      <c r="K3061" s="496"/>
      <c r="L3061" s="496"/>
      <c r="M3061" s="496"/>
      <c r="N3061" s="496"/>
      <c r="O3061" s="496"/>
      <c r="P3061" s="496"/>
      <c r="Q3061" s="496"/>
    </row>
    <row r="3062" spans="6:17">
      <c r="F3062" s="496"/>
      <c r="G3062" s="496"/>
      <c r="H3062" s="496"/>
      <c r="I3062" s="496"/>
      <c r="J3062" s="496"/>
      <c r="K3062" s="496"/>
      <c r="L3062" s="496"/>
      <c r="M3062" s="496"/>
      <c r="N3062" s="496"/>
      <c r="O3062" s="496"/>
      <c r="P3062" s="496"/>
      <c r="Q3062" s="496"/>
    </row>
    <row r="3063" spans="6:17">
      <c r="F3063" s="496"/>
      <c r="G3063" s="496"/>
      <c r="H3063" s="496"/>
      <c r="I3063" s="496"/>
      <c r="J3063" s="496"/>
      <c r="K3063" s="496"/>
      <c r="L3063" s="496"/>
      <c r="M3063" s="496"/>
      <c r="N3063" s="496"/>
      <c r="O3063" s="496"/>
      <c r="P3063" s="496"/>
      <c r="Q3063" s="496"/>
    </row>
    <row r="3064" spans="6:17">
      <c r="F3064" s="496"/>
      <c r="G3064" s="496"/>
      <c r="H3064" s="496"/>
      <c r="I3064" s="496"/>
      <c r="J3064" s="496"/>
      <c r="K3064" s="496"/>
      <c r="L3064" s="496"/>
      <c r="M3064" s="496"/>
      <c r="N3064" s="496"/>
      <c r="O3064" s="496"/>
      <c r="P3064" s="496"/>
      <c r="Q3064" s="496"/>
    </row>
    <row r="3065" spans="6:17">
      <c r="F3065" s="496"/>
      <c r="G3065" s="496"/>
      <c r="H3065" s="496"/>
      <c r="I3065" s="496"/>
      <c r="J3065" s="496"/>
      <c r="K3065" s="496"/>
      <c r="L3065" s="496"/>
      <c r="M3065" s="496"/>
      <c r="N3065" s="496"/>
      <c r="O3065" s="496"/>
      <c r="P3065" s="496"/>
      <c r="Q3065" s="496"/>
    </row>
    <row r="3066" spans="6:17">
      <c r="F3066" s="496"/>
      <c r="G3066" s="496"/>
      <c r="H3066" s="496"/>
      <c r="I3066" s="496"/>
      <c r="J3066" s="496"/>
      <c r="K3066" s="496"/>
      <c r="L3066" s="496"/>
      <c r="M3066" s="496"/>
      <c r="N3066" s="496"/>
      <c r="O3066" s="496"/>
      <c r="P3066" s="496"/>
      <c r="Q3066" s="496"/>
    </row>
    <row r="3067" spans="6:17">
      <c r="F3067" s="496"/>
      <c r="G3067" s="496"/>
      <c r="H3067" s="496"/>
      <c r="I3067" s="496"/>
      <c r="J3067" s="496"/>
      <c r="K3067" s="496"/>
      <c r="L3067" s="496"/>
      <c r="M3067" s="496"/>
      <c r="N3067" s="496"/>
      <c r="O3067" s="496"/>
      <c r="P3067" s="496"/>
      <c r="Q3067" s="496"/>
    </row>
    <row r="3068" spans="6:17">
      <c r="F3068" s="496"/>
      <c r="G3068" s="496"/>
      <c r="H3068" s="496"/>
      <c r="I3068" s="496"/>
      <c r="J3068" s="496"/>
      <c r="K3068" s="496"/>
      <c r="L3068" s="496"/>
      <c r="M3068" s="496"/>
      <c r="N3068" s="496"/>
      <c r="O3068" s="496"/>
      <c r="P3068" s="496"/>
      <c r="Q3068" s="496"/>
    </row>
    <row r="3069" spans="6:17">
      <c r="F3069" s="496"/>
      <c r="G3069" s="496"/>
      <c r="H3069" s="496"/>
      <c r="I3069" s="496"/>
      <c r="J3069" s="496"/>
      <c r="K3069" s="496"/>
      <c r="L3069" s="496"/>
      <c r="M3069" s="496"/>
      <c r="N3069" s="496"/>
      <c r="O3069" s="496"/>
      <c r="P3069" s="496"/>
      <c r="Q3069" s="496"/>
    </row>
    <row r="3070" spans="6:17">
      <c r="F3070" s="496"/>
      <c r="G3070" s="496"/>
      <c r="H3070" s="496"/>
      <c r="I3070" s="496"/>
      <c r="J3070" s="496"/>
      <c r="K3070" s="496"/>
      <c r="L3070" s="496"/>
      <c r="M3070" s="496"/>
      <c r="N3070" s="496"/>
      <c r="O3070" s="496"/>
      <c r="P3070" s="496"/>
      <c r="Q3070" s="496"/>
    </row>
    <row r="3071" spans="6:17">
      <c r="F3071" s="496"/>
      <c r="G3071" s="496"/>
      <c r="H3071" s="496"/>
      <c r="I3071" s="496"/>
      <c r="J3071" s="496"/>
      <c r="K3071" s="496"/>
      <c r="L3071" s="496"/>
      <c r="M3071" s="496"/>
      <c r="N3071" s="496"/>
      <c r="O3071" s="496"/>
      <c r="P3071" s="496"/>
      <c r="Q3071" s="496"/>
    </row>
    <row r="3072" spans="6:17">
      <c r="F3072" s="496"/>
      <c r="G3072" s="496"/>
      <c r="H3072" s="496"/>
      <c r="I3072" s="496"/>
      <c r="J3072" s="496"/>
      <c r="K3072" s="496"/>
      <c r="L3072" s="496"/>
      <c r="M3072" s="496"/>
      <c r="N3072" s="496"/>
      <c r="O3072" s="496"/>
      <c r="P3072" s="496"/>
      <c r="Q3072" s="496"/>
    </row>
    <row r="3073" spans="6:17">
      <c r="F3073" s="496"/>
      <c r="G3073" s="496"/>
      <c r="H3073" s="496"/>
      <c r="I3073" s="496"/>
      <c r="J3073" s="496"/>
      <c r="K3073" s="496"/>
      <c r="L3073" s="496"/>
      <c r="M3073" s="496"/>
      <c r="N3073" s="496"/>
      <c r="O3073" s="496"/>
      <c r="P3073" s="496"/>
      <c r="Q3073" s="496"/>
    </row>
    <row r="3074" spans="6:17">
      <c r="F3074" s="496"/>
      <c r="G3074" s="496"/>
      <c r="H3074" s="496"/>
      <c r="I3074" s="496"/>
      <c r="J3074" s="496"/>
      <c r="K3074" s="496"/>
      <c r="L3074" s="496"/>
      <c r="M3074" s="496"/>
      <c r="N3074" s="496"/>
      <c r="O3074" s="496"/>
      <c r="P3074" s="496"/>
      <c r="Q3074" s="496"/>
    </row>
    <row r="3075" spans="6:17">
      <c r="F3075" s="496"/>
      <c r="G3075" s="496"/>
      <c r="H3075" s="496"/>
      <c r="I3075" s="496"/>
      <c r="J3075" s="496"/>
      <c r="K3075" s="496"/>
      <c r="L3075" s="496"/>
      <c r="M3075" s="496"/>
      <c r="N3075" s="496"/>
      <c r="O3075" s="496"/>
      <c r="P3075" s="496"/>
      <c r="Q3075" s="496"/>
    </row>
    <row r="3076" spans="6:17">
      <c r="F3076" s="496"/>
      <c r="G3076" s="496"/>
      <c r="H3076" s="496"/>
      <c r="I3076" s="496"/>
      <c r="J3076" s="496"/>
      <c r="K3076" s="496"/>
      <c r="L3076" s="496"/>
      <c r="M3076" s="496"/>
      <c r="N3076" s="496"/>
      <c r="O3076" s="496"/>
      <c r="P3076" s="496"/>
      <c r="Q3076" s="496"/>
    </row>
    <row r="3077" spans="6:17">
      <c r="F3077" s="496"/>
      <c r="G3077" s="496"/>
      <c r="H3077" s="496"/>
      <c r="I3077" s="496"/>
      <c r="J3077" s="496"/>
      <c r="K3077" s="496"/>
      <c r="L3077" s="496"/>
      <c r="M3077" s="496"/>
      <c r="N3077" s="496"/>
      <c r="O3077" s="496"/>
      <c r="P3077" s="496"/>
      <c r="Q3077" s="496"/>
    </row>
    <row r="3078" spans="6:17">
      <c r="F3078" s="496"/>
      <c r="G3078" s="496"/>
      <c r="H3078" s="496"/>
      <c r="I3078" s="496"/>
      <c r="J3078" s="496"/>
      <c r="K3078" s="496"/>
      <c r="L3078" s="496"/>
      <c r="M3078" s="496"/>
      <c r="N3078" s="496"/>
      <c r="O3078" s="496"/>
      <c r="P3078" s="496"/>
      <c r="Q3078" s="496"/>
    </row>
    <row r="3079" spans="6:17">
      <c r="F3079" s="496"/>
      <c r="G3079" s="496"/>
      <c r="H3079" s="496"/>
      <c r="I3079" s="496"/>
      <c r="J3079" s="496"/>
      <c r="K3079" s="496"/>
      <c r="L3079" s="496"/>
      <c r="M3079" s="496"/>
      <c r="N3079" s="496"/>
      <c r="O3079" s="496"/>
      <c r="P3079" s="496"/>
      <c r="Q3079" s="496"/>
    </row>
    <row r="3080" spans="6:17">
      <c r="F3080" s="496"/>
      <c r="G3080" s="496"/>
      <c r="H3080" s="496"/>
      <c r="I3080" s="496"/>
      <c r="J3080" s="496"/>
      <c r="K3080" s="496"/>
      <c r="L3080" s="496"/>
      <c r="M3080" s="496"/>
      <c r="N3080" s="496"/>
      <c r="O3080" s="496"/>
      <c r="P3080" s="496"/>
      <c r="Q3080" s="496"/>
    </row>
    <row r="3081" spans="6:17">
      <c r="F3081" s="496"/>
      <c r="G3081" s="496"/>
      <c r="H3081" s="496"/>
      <c r="I3081" s="496"/>
      <c r="J3081" s="496"/>
      <c r="K3081" s="496"/>
      <c r="L3081" s="496"/>
      <c r="M3081" s="496"/>
      <c r="N3081" s="496"/>
      <c r="O3081" s="496"/>
      <c r="P3081" s="496"/>
      <c r="Q3081" s="496"/>
    </row>
    <row r="3082" spans="6:17">
      <c r="F3082" s="496"/>
      <c r="G3082" s="496"/>
      <c r="H3082" s="496"/>
      <c r="I3082" s="496"/>
      <c r="J3082" s="496"/>
      <c r="K3082" s="496"/>
      <c r="L3082" s="496"/>
      <c r="M3082" s="496"/>
      <c r="N3082" s="496"/>
      <c r="O3082" s="496"/>
      <c r="P3082" s="496"/>
      <c r="Q3082" s="496"/>
    </row>
    <row r="3083" spans="6:17">
      <c r="F3083" s="496"/>
      <c r="G3083" s="496"/>
      <c r="H3083" s="496"/>
      <c r="I3083" s="496"/>
      <c r="J3083" s="496"/>
      <c r="K3083" s="496"/>
      <c r="L3083" s="496"/>
      <c r="M3083" s="496"/>
      <c r="N3083" s="496"/>
      <c r="O3083" s="496"/>
      <c r="P3083" s="496"/>
      <c r="Q3083" s="496"/>
    </row>
    <row r="3084" spans="6:17">
      <c r="F3084" s="496"/>
      <c r="G3084" s="496"/>
      <c r="H3084" s="496"/>
      <c r="I3084" s="496"/>
      <c r="J3084" s="496"/>
      <c r="K3084" s="496"/>
      <c r="L3084" s="496"/>
      <c r="M3084" s="496"/>
      <c r="N3084" s="496"/>
      <c r="O3084" s="496"/>
      <c r="P3084" s="496"/>
      <c r="Q3084" s="496"/>
    </row>
    <row r="3085" spans="6:17">
      <c r="F3085" s="496"/>
      <c r="G3085" s="496"/>
      <c r="H3085" s="496"/>
      <c r="I3085" s="496"/>
      <c r="J3085" s="496"/>
      <c r="K3085" s="496"/>
      <c r="L3085" s="496"/>
      <c r="M3085" s="496"/>
      <c r="N3085" s="496"/>
      <c r="O3085" s="496"/>
      <c r="P3085" s="496"/>
      <c r="Q3085" s="496"/>
    </row>
    <row r="3086" spans="6:17">
      <c r="F3086" s="496"/>
      <c r="G3086" s="496"/>
      <c r="H3086" s="496"/>
      <c r="I3086" s="496"/>
      <c r="J3086" s="496"/>
      <c r="K3086" s="496"/>
      <c r="L3086" s="496"/>
      <c r="M3086" s="496"/>
      <c r="N3086" s="496"/>
      <c r="O3086" s="496"/>
      <c r="P3086" s="496"/>
      <c r="Q3086" s="496"/>
    </row>
    <row r="3087" spans="6:17">
      <c r="F3087" s="496"/>
      <c r="G3087" s="496"/>
      <c r="H3087" s="496"/>
      <c r="I3087" s="496"/>
      <c r="J3087" s="496"/>
      <c r="K3087" s="496"/>
      <c r="L3087" s="496"/>
      <c r="M3087" s="496"/>
      <c r="N3087" s="496"/>
      <c r="O3087" s="496"/>
      <c r="P3087" s="496"/>
      <c r="Q3087" s="496"/>
    </row>
    <row r="3088" spans="6:17">
      <c r="F3088" s="496"/>
      <c r="G3088" s="496"/>
      <c r="H3088" s="496"/>
      <c r="I3088" s="496"/>
      <c r="J3088" s="496"/>
      <c r="K3088" s="496"/>
      <c r="L3088" s="496"/>
      <c r="M3088" s="496"/>
      <c r="N3088" s="496"/>
      <c r="O3088" s="496"/>
      <c r="P3088" s="496"/>
      <c r="Q3088" s="496"/>
    </row>
    <row r="3089" spans="6:17">
      <c r="F3089" s="496"/>
      <c r="G3089" s="496"/>
      <c r="H3089" s="496"/>
      <c r="I3089" s="496"/>
      <c r="J3089" s="496"/>
      <c r="K3089" s="496"/>
      <c r="L3089" s="496"/>
      <c r="M3089" s="496"/>
      <c r="N3089" s="496"/>
      <c r="O3089" s="496"/>
      <c r="P3089" s="496"/>
      <c r="Q3089" s="496"/>
    </row>
    <row r="3090" spans="6:17">
      <c r="F3090" s="496"/>
      <c r="G3090" s="496"/>
      <c r="H3090" s="496"/>
      <c r="I3090" s="496"/>
      <c r="J3090" s="496"/>
      <c r="K3090" s="496"/>
      <c r="L3090" s="496"/>
      <c r="M3090" s="496"/>
      <c r="N3090" s="496"/>
      <c r="O3090" s="496"/>
      <c r="P3090" s="496"/>
      <c r="Q3090" s="496"/>
    </row>
    <row r="3091" spans="6:17">
      <c r="F3091" s="496"/>
      <c r="G3091" s="496"/>
      <c r="H3091" s="496"/>
      <c r="I3091" s="496"/>
      <c r="J3091" s="496"/>
      <c r="K3091" s="496"/>
      <c r="L3091" s="496"/>
      <c r="M3091" s="496"/>
      <c r="N3091" s="496"/>
      <c r="O3091" s="496"/>
      <c r="P3091" s="496"/>
      <c r="Q3091" s="496"/>
    </row>
    <row r="3092" spans="6:17">
      <c r="F3092" s="496"/>
      <c r="G3092" s="496"/>
      <c r="H3092" s="496"/>
      <c r="I3092" s="496"/>
      <c r="J3092" s="496"/>
      <c r="K3092" s="496"/>
      <c r="L3092" s="496"/>
      <c r="M3092" s="496"/>
      <c r="N3092" s="496"/>
      <c r="O3092" s="496"/>
      <c r="P3092" s="496"/>
      <c r="Q3092" s="496"/>
    </row>
    <row r="3093" spans="6:17">
      <c r="F3093" s="496"/>
      <c r="G3093" s="496"/>
      <c r="H3093" s="496"/>
      <c r="I3093" s="496"/>
      <c r="J3093" s="496"/>
      <c r="K3093" s="496"/>
      <c r="L3093" s="496"/>
      <c r="M3093" s="496"/>
      <c r="N3093" s="496"/>
      <c r="O3093" s="496"/>
      <c r="P3093" s="496"/>
      <c r="Q3093" s="496"/>
    </row>
    <row r="3094" spans="6:17">
      <c r="F3094" s="496"/>
      <c r="G3094" s="496"/>
      <c r="H3094" s="496"/>
      <c r="I3094" s="496"/>
      <c r="J3094" s="496"/>
      <c r="K3094" s="496"/>
      <c r="L3094" s="496"/>
      <c r="M3094" s="496"/>
      <c r="N3094" s="496"/>
      <c r="O3094" s="496"/>
      <c r="P3094" s="496"/>
      <c r="Q3094" s="496"/>
    </row>
    <row r="3095" spans="6:17">
      <c r="F3095" s="496"/>
      <c r="G3095" s="496"/>
      <c r="H3095" s="496"/>
      <c r="I3095" s="496"/>
      <c r="J3095" s="496"/>
      <c r="K3095" s="496"/>
      <c r="L3095" s="496"/>
      <c r="M3095" s="496"/>
      <c r="N3095" s="496"/>
      <c r="O3095" s="496"/>
      <c r="P3095" s="496"/>
      <c r="Q3095" s="496"/>
    </row>
    <row r="3096" spans="6:17">
      <c r="F3096" s="496"/>
      <c r="G3096" s="496"/>
      <c r="H3096" s="496"/>
      <c r="I3096" s="496"/>
      <c r="J3096" s="496"/>
      <c r="K3096" s="496"/>
      <c r="L3096" s="496"/>
      <c r="M3096" s="496"/>
      <c r="N3096" s="496"/>
      <c r="O3096" s="496"/>
      <c r="P3096" s="496"/>
      <c r="Q3096" s="496"/>
    </row>
    <row r="3097" spans="6:17">
      <c r="F3097" s="496"/>
      <c r="G3097" s="496"/>
      <c r="H3097" s="496"/>
      <c r="I3097" s="496"/>
      <c r="J3097" s="496"/>
      <c r="K3097" s="496"/>
      <c r="L3097" s="496"/>
      <c r="M3097" s="496"/>
      <c r="N3097" s="496"/>
      <c r="O3097" s="496"/>
      <c r="P3097" s="496"/>
      <c r="Q3097" s="496"/>
    </row>
    <row r="3098" spans="6:17">
      <c r="F3098" s="496"/>
      <c r="G3098" s="496"/>
      <c r="H3098" s="496"/>
      <c r="I3098" s="496"/>
      <c r="J3098" s="496"/>
      <c r="K3098" s="496"/>
      <c r="L3098" s="496"/>
      <c r="M3098" s="496"/>
      <c r="N3098" s="496"/>
      <c r="O3098" s="496"/>
      <c r="P3098" s="496"/>
      <c r="Q3098" s="496"/>
    </row>
    <row r="3099" spans="6:17">
      <c r="F3099" s="496"/>
      <c r="G3099" s="496"/>
      <c r="H3099" s="496"/>
      <c r="I3099" s="496"/>
      <c r="J3099" s="496"/>
      <c r="K3099" s="496"/>
      <c r="L3099" s="496"/>
      <c r="M3099" s="496"/>
      <c r="N3099" s="496"/>
      <c r="O3099" s="496"/>
      <c r="P3099" s="496"/>
      <c r="Q3099" s="496"/>
    </row>
    <row r="3100" spans="6:17">
      <c r="F3100" s="496"/>
      <c r="G3100" s="496"/>
      <c r="H3100" s="496"/>
      <c r="I3100" s="496"/>
      <c r="J3100" s="496"/>
      <c r="K3100" s="496"/>
      <c r="L3100" s="496"/>
      <c r="M3100" s="496"/>
      <c r="N3100" s="496"/>
      <c r="O3100" s="496"/>
      <c r="P3100" s="496"/>
      <c r="Q3100" s="496"/>
    </row>
    <row r="3101" spans="6:17">
      <c r="F3101" s="496"/>
      <c r="G3101" s="496"/>
      <c r="H3101" s="496"/>
      <c r="I3101" s="496"/>
      <c r="J3101" s="496"/>
      <c r="K3101" s="496"/>
      <c r="L3101" s="496"/>
      <c r="M3101" s="496"/>
      <c r="N3101" s="496"/>
      <c r="O3101" s="496"/>
      <c r="P3101" s="496"/>
      <c r="Q3101" s="496"/>
    </row>
    <row r="3102" spans="6:17">
      <c r="F3102" s="496"/>
      <c r="G3102" s="496"/>
      <c r="H3102" s="496"/>
      <c r="I3102" s="496"/>
      <c r="J3102" s="496"/>
      <c r="K3102" s="496"/>
      <c r="L3102" s="496"/>
      <c r="M3102" s="496"/>
      <c r="N3102" s="496"/>
      <c r="O3102" s="496"/>
      <c r="P3102" s="496"/>
      <c r="Q3102" s="496"/>
    </row>
    <row r="3103" spans="6:17">
      <c r="F3103" s="496"/>
      <c r="G3103" s="496"/>
      <c r="H3103" s="496"/>
      <c r="I3103" s="496"/>
      <c r="J3103" s="496"/>
      <c r="K3103" s="496"/>
      <c r="L3103" s="496"/>
      <c r="M3103" s="496"/>
      <c r="N3103" s="496"/>
      <c r="O3103" s="496"/>
      <c r="P3103" s="496"/>
      <c r="Q3103" s="496"/>
    </row>
    <row r="3104" spans="6:17">
      <c r="F3104" s="496"/>
      <c r="G3104" s="496"/>
      <c r="H3104" s="496"/>
      <c r="I3104" s="496"/>
      <c r="J3104" s="496"/>
      <c r="K3104" s="496"/>
      <c r="L3104" s="496"/>
      <c r="M3104" s="496"/>
      <c r="N3104" s="496"/>
      <c r="O3104" s="496"/>
      <c r="P3104" s="496"/>
      <c r="Q3104" s="496"/>
    </row>
    <row r="3105" spans="6:17">
      <c r="F3105" s="496"/>
      <c r="G3105" s="496"/>
      <c r="H3105" s="496"/>
      <c r="I3105" s="496"/>
      <c r="J3105" s="496"/>
      <c r="K3105" s="496"/>
      <c r="L3105" s="496"/>
      <c r="M3105" s="496"/>
      <c r="N3105" s="496"/>
      <c r="O3105" s="496"/>
      <c r="P3105" s="496"/>
      <c r="Q3105" s="496"/>
    </row>
    <row r="3106" spans="6:17">
      <c r="F3106" s="496"/>
      <c r="G3106" s="496"/>
      <c r="H3106" s="496"/>
      <c r="I3106" s="496"/>
      <c r="J3106" s="496"/>
      <c r="K3106" s="496"/>
      <c r="L3106" s="496"/>
      <c r="M3106" s="496"/>
      <c r="N3106" s="496"/>
      <c r="O3106" s="496"/>
      <c r="P3106" s="496"/>
      <c r="Q3106" s="496"/>
    </row>
    <row r="3107" spans="6:17">
      <c r="F3107" s="496"/>
      <c r="G3107" s="496"/>
      <c r="H3107" s="496"/>
      <c r="I3107" s="496"/>
      <c r="J3107" s="496"/>
      <c r="K3107" s="496"/>
      <c r="L3107" s="496"/>
      <c r="M3107" s="496"/>
      <c r="N3107" s="496"/>
      <c r="O3107" s="496"/>
      <c r="P3107" s="496"/>
      <c r="Q3107" s="496"/>
    </row>
    <row r="3108" spans="6:17">
      <c r="F3108" s="496"/>
      <c r="G3108" s="496"/>
      <c r="H3108" s="496"/>
      <c r="I3108" s="496"/>
      <c r="J3108" s="496"/>
      <c r="K3108" s="496"/>
      <c r="L3108" s="496"/>
      <c r="M3108" s="496"/>
      <c r="N3108" s="496"/>
      <c r="O3108" s="496"/>
      <c r="P3108" s="496"/>
      <c r="Q3108" s="496"/>
    </row>
    <row r="3109" spans="6:17">
      <c r="F3109" s="496"/>
      <c r="G3109" s="496"/>
      <c r="H3109" s="496"/>
      <c r="I3109" s="496"/>
      <c r="J3109" s="496"/>
      <c r="K3109" s="496"/>
      <c r="L3109" s="496"/>
      <c r="M3109" s="496"/>
      <c r="N3109" s="496"/>
      <c r="O3109" s="496"/>
      <c r="P3109" s="496"/>
      <c r="Q3109" s="496"/>
    </row>
    <row r="3110" spans="6:17">
      <c r="F3110" s="496"/>
      <c r="G3110" s="496"/>
      <c r="H3110" s="496"/>
      <c r="I3110" s="496"/>
      <c r="J3110" s="496"/>
      <c r="K3110" s="496"/>
      <c r="L3110" s="496"/>
      <c r="M3110" s="496"/>
      <c r="N3110" s="496"/>
      <c r="O3110" s="496"/>
      <c r="P3110" s="496"/>
      <c r="Q3110" s="496"/>
    </row>
    <row r="3111" spans="6:17">
      <c r="F3111" s="496"/>
      <c r="G3111" s="496"/>
      <c r="H3111" s="496"/>
      <c r="I3111" s="496"/>
      <c r="J3111" s="496"/>
      <c r="K3111" s="496"/>
      <c r="L3111" s="496"/>
      <c r="M3111" s="496"/>
      <c r="N3111" s="496"/>
      <c r="O3111" s="496"/>
      <c r="P3111" s="496"/>
      <c r="Q3111" s="496"/>
    </row>
    <row r="3112" spans="6:17">
      <c r="F3112" s="496"/>
      <c r="G3112" s="496"/>
      <c r="H3112" s="496"/>
      <c r="I3112" s="496"/>
      <c r="J3112" s="496"/>
      <c r="K3112" s="496"/>
      <c r="L3112" s="496"/>
      <c r="M3112" s="496"/>
      <c r="N3112" s="496"/>
      <c r="O3112" s="496"/>
      <c r="P3112" s="496"/>
      <c r="Q3112" s="496"/>
    </row>
    <row r="3113" spans="6:17">
      <c r="F3113" s="496"/>
      <c r="G3113" s="496"/>
      <c r="H3113" s="496"/>
      <c r="I3113" s="496"/>
      <c r="J3113" s="496"/>
      <c r="K3113" s="496"/>
      <c r="L3113" s="496"/>
      <c r="M3113" s="496"/>
      <c r="N3113" s="496"/>
      <c r="O3113" s="496"/>
      <c r="P3113" s="496"/>
      <c r="Q3113" s="496"/>
    </row>
    <row r="3114" spans="6:17">
      <c r="F3114" s="496"/>
      <c r="G3114" s="496"/>
      <c r="H3114" s="496"/>
      <c r="I3114" s="496"/>
      <c r="J3114" s="496"/>
      <c r="K3114" s="496"/>
      <c r="L3114" s="496"/>
      <c r="M3114" s="496"/>
      <c r="N3114" s="496"/>
      <c r="O3114" s="496"/>
      <c r="P3114" s="496"/>
      <c r="Q3114" s="496"/>
    </row>
    <row r="3115" spans="6:17">
      <c r="F3115" s="496"/>
      <c r="G3115" s="496"/>
      <c r="H3115" s="496"/>
      <c r="I3115" s="496"/>
      <c r="J3115" s="496"/>
      <c r="K3115" s="496"/>
      <c r="L3115" s="496"/>
      <c r="M3115" s="496"/>
      <c r="N3115" s="496"/>
      <c r="O3115" s="496"/>
      <c r="P3115" s="496"/>
      <c r="Q3115" s="496"/>
    </row>
    <row r="3116" spans="6:17">
      <c r="F3116" s="496"/>
      <c r="G3116" s="496"/>
      <c r="H3116" s="496"/>
      <c r="I3116" s="496"/>
      <c r="J3116" s="496"/>
      <c r="K3116" s="496"/>
      <c r="L3116" s="496"/>
      <c r="M3116" s="496"/>
      <c r="N3116" s="496"/>
      <c r="O3116" s="496"/>
      <c r="P3116" s="496"/>
      <c r="Q3116" s="496"/>
    </row>
    <row r="3117" spans="6:17">
      <c r="F3117" s="496"/>
      <c r="G3117" s="496"/>
      <c r="H3117" s="496"/>
      <c r="I3117" s="496"/>
      <c r="J3117" s="496"/>
      <c r="K3117" s="496"/>
      <c r="L3117" s="496"/>
      <c r="M3117" s="496"/>
      <c r="N3117" s="496"/>
      <c r="O3117" s="496"/>
      <c r="P3117" s="496"/>
      <c r="Q3117" s="496"/>
    </row>
    <row r="3118" spans="6:17">
      <c r="F3118" s="496"/>
      <c r="G3118" s="496"/>
      <c r="H3118" s="496"/>
      <c r="I3118" s="496"/>
      <c r="J3118" s="496"/>
      <c r="K3118" s="496"/>
      <c r="L3118" s="496"/>
      <c r="M3118" s="496"/>
      <c r="N3118" s="496"/>
      <c r="O3118" s="496"/>
      <c r="P3118" s="496"/>
      <c r="Q3118" s="496"/>
    </row>
    <row r="3119" spans="6:17">
      <c r="F3119" s="496"/>
      <c r="G3119" s="496"/>
      <c r="H3119" s="496"/>
      <c r="I3119" s="496"/>
      <c r="J3119" s="496"/>
      <c r="K3119" s="496"/>
      <c r="L3119" s="496"/>
      <c r="M3119" s="496"/>
      <c r="N3119" s="496"/>
      <c r="O3119" s="496"/>
      <c r="P3119" s="496"/>
      <c r="Q3119" s="496"/>
    </row>
    <row r="3120" spans="6:17">
      <c r="F3120" s="496"/>
      <c r="G3120" s="496"/>
      <c r="H3120" s="496"/>
      <c r="I3120" s="496"/>
      <c r="J3120" s="496"/>
      <c r="K3120" s="496"/>
      <c r="L3120" s="496"/>
      <c r="M3120" s="496"/>
      <c r="N3120" s="496"/>
      <c r="O3120" s="496"/>
      <c r="P3120" s="496"/>
      <c r="Q3120" s="496"/>
    </row>
    <row r="3121" spans="6:17">
      <c r="F3121" s="496"/>
      <c r="G3121" s="496"/>
      <c r="H3121" s="496"/>
      <c r="I3121" s="496"/>
      <c r="J3121" s="496"/>
      <c r="K3121" s="496"/>
      <c r="L3121" s="496"/>
      <c r="M3121" s="496"/>
      <c r="N3121" s="496"/>
      <c r="O3121" s="496"/>
      <c r="P3121" s="496"/>
      <c r="Q3121" s="496"/>
    </row>
    <row r="3122" spans="6:17">
      <c r="F3122" s="496"/>
      <c r="G3122" s="496"/>
      <c r="H3122" s="496"/>
      <c r="I3122" s="496"/>
      <c r="J3122" s="496"/>
      <c r="K3122" s="496"/>
      <c r="L3122" s="496"/>
      <c r="M3122" s="496"/>
      <c r="N3122" s="496"/>
      <c r="O3122" s="496"/>
      <c r="P3122" s="496"/>
      <c r="Q3122" s="496"/>
    </row>
    <row r="3123" spans="6:17">
      <c r="F3123" s="496"/>
      <c r="G3123" s="496"/>
      <c r="H3123" s="496"/>
      <c r="I3123" s="496"/>
      <c r="J3123" s="496"/>
      <c r="K3123" s="496"/>
      <c r="L3123" s="496"/>
      <c r="M3123" s="496"/>
      <c r="N3123" s="496"/>
      <c r="O3123" s="496"/>
      <c r="P3123" s="496"/>
      <c r="Q3123" s="496"/>
    </row>
    <row r="3124" spans="6:17">
      <c r="F3124" s="496"/>
      <c r="G3124" s="496"/>
      <c r="H3124" s="496"/>
      <c r="I3124" s="496"/>
      <c r="J3124" s="496"/>
      <c r="K3124" s="496"/>
      <c r="L3124" s="496"/>
      <c r="M3124" s="496"/>
      <c r="N3124" s="496"/>
      <c r="O3124" s="496"/>
      <c r="P3124" s="496"/>
      <c r="Q3124" s="496"/>
    </row>
    <row r="3125" spans="6:17">
      <c r="F3125" s="496"/>
      <c r="G3125" s="496"/>
      <c r="H3125" s="496"/>
      <c r="I3125" s="496"/>
      <c r="J3125" s="496"/>
      <c r="K3125" s="496"/>
      <c r="L3125" s="496"/>
      <c r="M3125" s="496"/>
      <c r="N3125" s="496"/>
      <c r="O3125" s="496"/>
      <c r="P3125" s="496"/>
      <c r="Q3125" s="496"/>
    </row>
    <row r="3126" spans="6:17">
      <c r="F3126" s="496"/>
      <c r="G3126" s="496"/>
      <c r="H3126" s="496"/>
      <c r="I3126" s="496"/>
      <c r="J3126" s="496"/>
      <c r="K3126" s="496"/>
      <c r="L3126" s="496"/>
      <c r="M3126" s="496"/>
      <c r="N3126" s="496"/>
      <c r="O3126" s="496"/>
      <c r="P3126" s="496"/>
      <c r="Q3126" s="496"/>
    </row>
    <row r="3127" spans="6:17">
      <c r="F3127" s="496"/>
      <c r="G3127" s="496"/>
      <c r="H3127" s="496"/>
      <c r="I3127" s="496"/>
      <c r="J3127" s="496"/>
      <c r="K3127" s="496"/>
      <c r="L3127" s="496"/>
      <c r="M3127" s="496"/>
      <c r="N3127" s="496"/>
      <c r="O3127" s="496"/>
      <c r="P3127" s="496"/>
      <c r="Q3127" s="496"/>
    </row>
    <row r="3128" spans="6:17">
      <c r="F3128" s="496"/>
      <c r="G3128" s="496"/>
      <c r="H3128" s="496"/>
      <c r="I3128" s="496"/>
      <c r="J3128" s="496"/>
      <c r="K3128" s="496"/>
      <c r="L3128" s="496"/>
      <c r="M3128" s="496"/>
      <c r="N3128" s="496"/>
      <c r="O3128" s="496"/>
      <c r="P3128" s="496"/>
      <c r="Q3128" s="496"/>
    </row>
    <row r="3129" spans="6:17">
      <c r="F3129" s="496"/>
      <c r="G3129" s="496"/>
      <c r="H3129" s="496"/>
      <c r="I3129" s="496"/>
      <c r="J3129" s="496"/>
      <c r="K3129" s="496"/>
      <c r="L3129" s="496"/>
      <c r="M3129" s="496"/>
      <c r="N3129" s="496"/>
      <c r="O3129" s="496"/>
      <c r="P3129" s="496"/>
      <c r="Q3129" s="496"/>
    </row>
    <row r="3130" spans="6:17">
      <c r="F3130" s="496"/>
      <c r="G3130" s="496"/>
      <c r="H3130" s="496"/>
      <c r="I3130" s="496"/>
      <c r="J3130" s="496"/>
      <c r="K3130" s="496"/>
      <c r="L3130" s="496"/>
      <c r="M3130" s="496"/>
      <c r="N3130" s="496"/>
      <c r="O3130" s="496"/>
      <c r="P3130" s="496"/>
      <c r="Q3130" s="496"/>
    </row>
    <row r="3131" spans="6:17">
      <c r="F3131" s="496"/>
      <c r="G3131" s="496"/>
      <c r="H3131" s="496"/>
      <c r="I3131" s="496"/>
      <c r="J3131" s="496"/>
      <c r="K3131" s="496"/>
      <c r="L3131" s="496"/>
      <c r="M3131" s="496"/>
      <c r="N3131" s="496"/>
      <c r="O3131" s="496"/>
      <c r="P3131" s="496"/>
      <c r="Q3131" s="496"/>
    </row>
    <row r="3132" spans="6:17">
      <c r="F3132" s="496"/>
      <c r="G3132" s="496"/>
      <c r="H3132" s="496"/>
      <c r="I3132" s="496"/>
      <c r="J3132" s="496"/>
      <c r="K3132" s="496"/>
      <c r="L3132" s="496"/>
      <c r="M3132" s="496"/>
      <c r="N3132" s="496"/>
      <c r="O3132" s="496"/>
      <c r="P3132" s="496"/>
      <c r="Q3132" s="496"/>
    </row>
    <row r="3133" spans="6:17">
      <c r="F3133" s="496"/>
      <c r="G3133" s="496"/>
      <c r="H3133" s="496"/>
      <c r="I3133" s="496"/>
      <c r="J3133" s="496"/>
      <c r="K3133" s="496"/>
      <c r="L3133" s="496"/>
      <c r="M3133" s="496"/>
      <c r="N3133" s="496"/>
      <c r="O3133" s="496"/>
      <c r="P3133" s="496"/>
      <c r="Q3133" s="496"/>
    </row>
    <row r="3134" spans="6:17">
      <c r="F3134" s="496"/>
      <c r="G3134" s="496"/>
      <c r="H3134" s="496"/>
      <c r="I3134" s="496"/>
      <c r="J3134" s="496"/>
      <c r="K3134" s="496"/>
      <c r="L3134" s="496"/>
      <c r="M3134" s="496"/>
      <c r="N3134" s="496"/>
      <c r="O3134" s="496"/>
      <c r="P3134" s="496"/>
      <c r="Q3134" s="496"/>
    </row>
    <row r="3135" spans="6:17">
      <c r="F3135" s="496"/>
      <c r="G3135" s="496"/>
      <c r="H3135" s="496"/>
      <c r="I3135" s="496"/>
      <c r="J3135" s="496"/>
      <c r="K3135" s="496"/>
      <c r="L3135" s="496"/>
      <c r="M3135" s="496"/>
      <c r="N3135" s="496"/>
      <c r="O3135" s="496"/>
      <c r="P3135" s="496"/>
      <c r="Q3135" s="496"/>
    </row>
    <row r="3136" spans="6:17">
      <c r="F3136" s="496"/>
      <c r="G3136" s="496"/>
      <c r="H3136" s="496"/>
      <c r="I3136" s="496"/>
      <c r="J3136" s="496"/>
      <c r="K3136" s="496"/>
      <c r="L3136" s="496"/>
      <c r="M3136" s="496"/>
      <c r="N3136" s="496"/>
      <c r="O3136" s="496"/>
      <c r="P3136" s="496"/>
      <c r="Q3136" s="496"/>
    </row>
    <row r="3137" spans="6:17">
      <c r="F3137" s="496"/>
      <c r="G3137" s="496"/>
      <c r="H3137" s="496"/>
      <c r="I3137" s="496"/>
      <c r="J3137" s="496"/>
      <c r="K3137" s="496"/>
      <c r="L3137" s="496"/>
      <c r="M3137" s="496"/>
      <c r="N3137" s="496"/>
      <c r="O3137" s="496"/>
      <c r="P3137" s="496"/>
      <c r="Q3137" s="496"/>
    </row>
    <row r="3138" spans="6:17">
      <c r="F3138" s="496"/>
      <c r="G3138" s="496"/>
      <c r="H3138" s="496"/>
      <c r="I3138" s="496"/>
      <c r="J3138" s="496"/>
      <c r="K3138" s="496"/>
      <c r="L3138" s="496"/>
      <c r="M3138" s="496"/>
      <c r="N3138" s="496"/>
      <c r="O3138" s="496"/>
      <c r="P3138" s="496"/>
      <c r="Q3138" s="496"/>
    </row>
    <row r="3139" spans="6:17">
      <c r="F3139" s="496"/>
      <c r="G3139" s="496"/>
      <c r="H3139" s="496"/>
      <c r="I3139" s="496"/>
      <c r="J3139" s="496"/>
      <c r="K3139" s="496"/>
      <c r="L3139" s="496"/>
      <c r="M3139" s="496"/>
      <c r="N3139" s="496"/>
      <c r="O3139" s="496"/>
      <c r="P3139" s="496"/>
      <c r="Q3139" s="496"/>
    </row>
    <row r="3140" spans="6:17">
      <c r="F3140" s="496"/>
      <c r="G3140" s="496"/>
      <c r="H3140" s="496"/>
      <c r="I3140" s="496"/>
      <c r="J3140" s="496"/>
      <c r="K3140" s="496"/>
      <c r="L3140" s="496"/>
      <c r="M3140" s="496"/>
      <c r="N3140" s="496"/>
      <c r="O3140" s="496"/>
      <c r="P3140" s="496"/>
      <c r="Q3140" s="496"/>
    </row>
    <row r="3141" spans="6:17">
      <c r="F3141" s="496"/>
      <c r="G3141" s="496"/>
      <c r="H3141" s="496"/>
      <c r="I3141" s="496"/>
      <c r="J3141" s="496"/>
      <c r="K3141" s="496"/>
      <c r="L3141" s="496"/>
      <c r="M3141" s="496"/>
      <c r="N3141" s="496"/>
      <c r="O3141" s="496"/>
      <c r="P3141" s="496"/>
      <c r="Q3141" s="496"/>
    </row>
    <row r="3142" spans="6:17">
      <c r="F3142" s="496"/>
      <c r="G3142" s="496"/>
      <c r="H3142" s="496"/>
      <c r="I3142" s="496"/>
      <c r="J3142" s="496"/>
      <c r="K3142" s="496"/>
      <c r="L3142" s="496"/>
      <c r="M3142" s="496"/>
      <c r="N3142" s="496"/>
      <c r="O3142" s="496"/>
      <c r="P3142" s="496"/>
      <c r="Q3142" s="496"/>
    </row>
    <row r="3143" spans="6:17">
      <c r="F3143" s="496"/>
      <c r="G3143" s="496"/>
      <c r="H3143" s="496"/>
      <c r="I3143" s="496"/>
      <c r="J3143" s="496"/>
      <c r="K3143" s="496"/>
      <c r="L3143" s="496"/>
      <c r="M3143" s="496"/>
      <c r="N3143" s="496"/>
      <c r="O3143" s="496"/>
      <c r="P3143" s="496"/>
      <c r="Q3143" s="496"/>
    </row>
    <row r="3144" spans="6:17">
      <c r="F3144" s="496"/>
      <c r="G3144" s="496"/>
      <c r="H3144" s="496"/>
      <c r="I3144" s="496"/>
      <c r="J3144" s="496"/>
      <c r="K3144" s="496"/>
      <c r="L3144" s="496"/>
      <c r="M3144" s="496"/>
      <c r="N3144" s="496"/>
      <c r="O3144" s="496"/>
      <c r="P3144" s="496"/>
      <c r="Q3144" s="496"/>
    </row>
    <row r="3145" spans="6:17">
      <c r="F3145" s="496"/>
      <c r="G3145" s="496"/>
      <c r="H3145" s="496"/>
      <c r="I3145" s="496"/>
      <c r="J3145" s="496"/>
      <c r="K3145" s="496"/>
      <c r="L3145" s="496"/>
      <c r="M3145" s="496"/>
      <c r="N3145" s="496"/>
      <c r="O3145" s="496"/>
      <c r="P3145" s="496"/>
      <c r="Q3145" s="496"/>
    </row>
    <row r="3146" spans="6:17">
      <c r="F3146" s="496"/>
      <c r="G3146" s="496"/>
      <c r="H3146" s="496"/>
      <c r="I3146" s="496"/>
      <c r="J3146" s="496"/>
      <c r="K3146" s="496"/>
      <c r="L3146" s="496"/>
      <c r="M3146" s="496"/>
      <c r="N3146" s="496"/>
      <c r="O3146" s="496"/>
      <c r="P3146" s="496"/>
      <c r="Q3146" s="496"/>
    </row>
    <row r="3147" spans="6:17">
      <c r="F3147" s="496"/>
      <c r="G3147" s="496"/>
      <c r="H3147" s="496"/>
      <c r="I3147" s="496"/>
      <c r="J3147" s="496"/>
      <c r="K3147" s="496"/>
      <c r="L3147" s="496"/>
      <c r="M3147" s="496"/>
      <c r="N3147" s="496"/>
      <c r="O3147" s="496"/>
      <c r="P3147" s="496"/>
      <c r="Q3147" s="496"/>
    </row>
    <row r="3148" spans="6:17">
      <c r="F3148" s="496"/>
      <c r="G3148" s="496"/>
      <c r="H3148" s="496"/>
      <c r="I3148" s="496"/>
      <c r="J3148" s="496"/>
      <c r="K3148" s="496"/>
      <c r="L3148" s="496"/>
      <c r="M3148" s="496"/>
      <c r="N3148" s="496"/>
      <c r="O3148" s="496"/>
      <c r="P3148" s="496"/>
      <c r="Q3148" s="496"/>
    </row>
    <row r="3149" spans="6:17">
      <c r="F3149" s="496"/>
      <c r="G3149" s="496"/>
      <c r="H3149" s="496"/>
      <c r="I3149" s="496"/>
      <c r="J3149" s="496"/>
      <c r="K3149" s="496"/>
      <c r="L3149" s="496"/>
      <c r="M3149" s="496"/>
      <c r="N3149" s="496"/>
      <c r="O3149" s="496"/>
      <c r="P3149" s="496"/>
      <c r="Q3149" s="496"/>
    </row>
    <row r="3150" spans="6:17">
      <c r="F3150" s="496"/>
      <c r="G3150" s="496"/>
      <c r="H3150" s="496"/>
      <c r="I3150" s="496"/>
      <c r="J3150" s="496"/>
      <c r="K3150" s="496"/>
      <c r="L3150" s="496"/>
      <c r="M3150" s="496"/>
      <c r="N3150" s="496"/>
      <c r="O3150" s="496"/>
      <c r="P3150" s="496"/>
      <c r="Q3150" s="496"/>
    </row>
    <row r="3151" spans="6:17">
      <c r="F3151" s="496"/>
      <c r="G3151" s="496"/>
      <c r="H3151" s="496"/>
      <c r="I3151" s="496"/>
      <c r="J3151" s="496"/>
      <c r="K3151" s="496"/>
      <c r="L3151" s="496"/>
      <c r="M3151" s="496"/>
      <c r="N3151" s="496"/>
      <c r="O3151" s="496"/>
      <c r="P3151" s="496"/>
      <c r="Q3151" s="496"/>
    </row>
    <row r="3152" spans="6:17">
      <c r="F3152" s="496"/>
      <c r="G3152" s="496"/>
      <c r="H3152" s="496"/>
      <c r="I3152" s="496"/>
      <c r="J3152" s="496"/>
      <c r="K3152" s="496"/>
      <c r="L3152" s="496"/>
      <c r="M3152" s="496"/>
      <c r="N3152" s="496"/>
      <c r="O3152" s="496"/>
      <c r="P3152" s="496"/>
      <c r="Q3152" s="496"/>
    </row>
    <row r="3153" spans="6:17">
      <c r="F3153" s="496"/>
      <c r="G3153" s="496"/>
      <c r="H3153" s="496"/>
      <c r="I3153" s="496"/>
      <c r="J3153" s="496"/>
      <c r="K3153" s="496"/>
      <c r="L3153" s="496"/>
      <c r="M3153" s="496"/>
      <c r="N3153" s="496"/>
      <c r="O3153" s="496"/>
      <c r="P3153" s="496"/>
      <c r="Q3153" s="496"/>
    </row>
    <row r="3154" spans="6:17">
      <c r="F3154" s="496"/>
      <c r="G3154" s="496"/>
      <c r="H3154" s="496"/>
      <c r="I3154" s="496"/>
      <c r="J3154" s="496"/>
      <c r="K3154" s="496"/>
      <c r="L3154" s="496"/>
      <c r="M3154" s="496"/>
      <c r="N3154" s="496"/>
      <c r="O3154" s="496"/>
      <c r="P3154" s="496"/>
      <c r="Q3154" s="496"/>
    </row>
    <row r="3155" spans="6:17">
      <c r="F3155" s="496"/>
      <c r="G3155" s="496"/>
      <c r="H3155" s="496"/>
      <c r="I3155" s="496"/>
      <c r="J3155" s="496"/>
      <c r="K3155" s="496"/>
      <c r="L3155" s="496"/>
      <c r="M3155" s="496"/>
      <c r="N3155" s="496"/>
      <c r="O3155" s="496"/>
      <c r="P3155" s="496"/>
      <c r="Q3155" s="496"/>
    </row>
    <row r="3156" spans="6:17">
      <c r="F3156" s="496"/>
      <c r="G3156" s="496"/>
      <c r="H3156" s="496"/>
      <c r="I3156" s="496"/>
      <c r="J3156" s="496"/>
      <c r="K3156" s="496"/>
      <c r="L3156" s="496"/>
      <c r="M3156" s="496"/>
      <c r="N3156" s="496"/>
      <c r="O3156" s="496"/>
      <c r="P3156" s="496"/>
      <c r="Q3156" s="496"/>
    </row>
    <row r="3157" spans="6:17">
      <c r="F3157" s="496"/>
      <c r="G3157" s="496"/>
      <c r="H3157" s="496"/>
      <c r="I3157" s="496"/>
      <c r="J3157" s="496"/>
      <c r="K3157" s="496"/>
      <c r="L3157" s="496"/>
      <c r="M3157" s="496"/>
      <c r="N3157" s="496"/>
      <c r="O3157" s="496"/>
      <c r="P3157" s="496"/>
      <c r="Q3157" s="496"/>
    </row>
    <row r="3158" spans="6:17">
      <c r="F3158" s="496"/>
      <c r="G3158" s="496"/>
      <c r="H3158" s="496"/>
      <c r="I3158" s="496"/>
      <c r="J3158" s="496"/>
      <c r="K3158" s="496"/>
      <c r="L3158" s="496"/>
      <c r="M3158" s="496"/>
      <c r="N3158" s="496"/>
      <c r="O3158" s="496"/>
      <c r="P3158" s="496"/>
      <c r="Q3158" s="496"/>
    </row>
    <row r="3159" spans="6:17">
      <c r="F3159" s="496"/>
      <c r="G3159" s="496"/>
      <c r="H3159" s="496"/>
      <c r="I3159" s="496"/>
      <c r="J3159" s="496"/>
      <c r="K3159" s="496"/>
      <c r="L3159" s="496"/>
      <c r="M3159" s="496"/>
      <c r="N3159" s="496"/>
      <c r="O3159" s="496"/>
      <c r="P3159" s="496"/>
      <c r="Q3159" s="496"/>
    </row>
    <row r="3160" spans="6:17">
      <c r="F3160" s="496"/>
      <c r="G3160" s="496"/>
      <c r="H3160" s="496"/>
      <c r="I3160" s="496"/>
      <c r="J3160" s="496"/>
      <c r="K3160" s="496"/>
      <c r="L3160" s="496"/>
      <c r="M3160" s="496"/>
      <c r="N3160" s="496"/>
      <c r="O3160" s="496"/>
      <c r="P3160" s="496"/>
      <c r="Q3160" s="496"/>
    </row>
    <row r="3161" spans="6:17">
      <c r="F3161" s="496"/>
      <c r="G3161" s="496"/>
      <c r="H3161" s="496"/>
      <c r="I3161" s="496"/>
      <c r="J3161" s="496"/>
      <c r="K3161" s="496"/>
      <c r="L3161" s="496"/>
      <c r="M3161" s="496"/>
      <c r="N3161" s="496"/>
      <c r="O3161" s="496"/>
      <c r="P3161" s="496"/>
      <c r="Q3161" s="496"/>
    </row>
    <row r="3162" spans="6:17">
      <c r="F3162" s="496"/>
      <c r="G3162" s="496"/>
      <c r="H3162" s="496"/>
      <c r="I3162" s="496"/>
      <c r="J3162" s="496"/>
      <c r="K3162" s="496"/>
      <c r="L3162" s="496"/>
      <c r="M3162" s="496"/>
      <c r="N3162" s="496"/>
      <c r="O3162" s="496"/>
      <c r="P3162" s="496"/>
      <c r="Q3162" s="496"/>
    </row>
    <row r="3163" spans="6:17">
      <c r="F3163" s="496"/>
      <c r="G3163" s="496"/>
      <c r="H3163" s="496"/>
      <c r="I3163" s="496"/>
      <c r="J3163" s="496"/>
      <c r="K3163" s="496"/>
      <c r="L3163" s="496"/>
      <c r="M3163" s="496"/>
      <c r="N3163" s="496"/>
      <c r="O3163" s="496"/>
      <c r="P3163" s="496"/>
      <c r="Q3163" s="496"/>
    </row>
    <row r="3164" spans="6:17">
      <c r="F3164" s="496"/>
      <c r="G3164" s="496"/>
      <c r="H3164" s="496"/>
      <c r="I3164" s="496"/>
      <c r="J3164" s="496"/>
      <c r="K3164" s="496"/>
      <c r="L3164" s="496"/>
      <c r="M3164" s="496"/>
      <c r="N3164" s="496"/>
      <c r="O3164" s="496"/>
      <c r="P3164" s="496"/>
      <c r="Q3164" s="496"/>
    </row>
    <row r="3165" spans="6:17">
      <c r="F3165" s="496"/>
      <c r="G3165" s="496"/>
      <c r="H3165" s="496"/>
      <c r="I3165" s="496"/>
      <c r="J3165" s="496"/>
      <c r="K3165" s="496"/>
      <c r="L3165" s="496"/>
      <c r="M3165" s="496"/>
      <c r="N3165" s="496"/>
      <c r="O3165" s="496"/>
      <c r="P3165" s="496"/>
      <c r="Q3165" s="496"/>
    </row>
    <row r="3166" spans="6:17">
      <c r="F3166" s="496"/>
      <c r="G3166" s="496"/>
      <c r="H3166" s="496"/>
      <c r="I3166" s="496"/>
      <c r="J3166" s="496"/>
      <c r="K3166" s="496"/>
      <c r="L3166" s="496"/>
      <c r="M3166" s="496"/>
      <c r="N3166" s="496"/>
      <c r="O3166" s="496"/>
      <c r="P3166" s="496"/>
      <c r="Q3166" s="496"/>
    </row>
    <row r="3167" spans="6:17">
      <c r="F3167" s="496"/>
      <c r="G3167" s="496"/>
      <c r="H3167" s="496"/>
      <c r="I3167" s="496"/>
      <c r="J3167" s="496"/>
      <c r="K3167" s="496"/>
      <c r="L3167" s="496"/>
      <c r="M3167" s="496"/>
      <c r="N3167" s="496"/>
      <c r="O3167" s="496"/>
      <c r="P3167" s="496"/>
      <c r="Q3167" s="496"/>
    </row>
    <row r="3168" spans="6:17">
      <c r="F3168" s="496"/>
      <c r="G3168" s="496"/>
      <c r="H3168" s="496"/>
      <c r="I3168" s="496"/>
      <c r="J3168" s="496"/>
      <c r="K3168" s="496"/>
      <c r="L3168" s="496"/>
      <c r="M3168" s="496"/>
      <c r="N3168" s="496"/>
      <c r="O3168" s="496"/>
      <c r="P3168" s="496"/>
      <c r="Q3168" s="496"/>
    </row>
    <row r="3169" spans="6:17">
      <c r="F3169" s="496"/>
      <c r="G3169" s="496"/>
      <c r="H3169" s="496"/>
      <c r="I3169" s="496"/>
      <c r="J3169" s="496"/>
      <c r="K3169" s="496"/>
      <c r="L3169" s="496"/>
      <c r="M3169" s="496"/>
      <c r="N3169" s="496"/>
      <c r="O3169" s="496"/>
      <c r="P3169" s="496"/>
      <c r="Q3169" s="496"/>
    </row>
    <row r="3170" spans="6:17">
      <c r="F3170" s="496"/>
      <c r="G3170" s="496"/>
      <c r="H3170" s="496"/>
      <c r="I3170" s="496"/>
      <c r="J3170" s="496"/>
      <c r="K3170" s="496"/>
      <c r="L3170" s="496"/>
      <c r="M3170" s="496"/>
      <c r="N3170" s="496"/>
      <c r="O3170" s="496"/>
      <c r="P3170" s="496"/>
      <c r="Q3170" s="496"/>
    </row>
    <row r="3171" spans="6:17">
      <c r="F3171" s="496"/>
      <c r="G3171" s="496"/>
      <c r="H3171" s="496"/>
      <c r="I3171" s="496"/>
      <c r="J3171" s="496"/>
      <c r="K3171" s="496"/>
      <c r="L3171" s="496"/>
      <c r="M3171" s="496"/>
      <c r="N3171" s="496"/>
      <c r="O3171" s="496"/>
      <c r="P3171" s="496"/>
      <c r="Q3171" s="496"/>
    </row>
    <row r="3172" spans="6:17">
      <c r="F3172" s="496"/>
      <c r="G3172" s="496"/>
      <c r="H3172" s="496"/>
      <c r="I3172" s="496"/>
      <c r="J3172" s="496"/>
      <c r="K3172" s="496"/>
      <c r="L3172" s="496"/>
      <c r="M3172" s="496"/>
      <c r="N3172" s="496"/>
      <c r="O3172" s="496"/>
      <c r="P3172" s="496"/>
      <c r="Q3172" s="496"/>
    </row>
    <row r="3173" spans="6:17">
      <c r="F3173" s="496"/>
      <c r="G3173" s="496"/>
      <c r="H3173" s="496"/>
      <c r="I3173" s="496"/>
      <c r="J3173" s="496"/>
      <c r="K3173" s="496"/>
      <c r="L3173" s="496"/>
      <c r="M3173" s="496"/>
      <c r="N3173" s="496"/>
      <c r="O3173" s="496"/>
      <c r="P3173" s="496"/>
      <c r="Q3173" s="496"/>
    </row>
    <row r="3174" spans="6:17">
      <c r="F3174" s="496"/>
      <c r="G3174" s="496"/>
      <c r="H3174" s="496"/>
      <c r="I3174" s="496"/>
      <c r="J3174" s="496"/>
      <c r="K3174" s="496"/>
      <c r="L3174" s="496"/>
      <c r="M3174" s="496"/>
      <c r="N3174" s="496"/>
      <c r="O3174" s="496"/>
      <c r="P3174" s="496"/>
      <c r="Q3174" s="496"/>
    </row>
    <row r="3175" spans="6:17">
      <c r="F3175" s="496"/>
      <c r="G3175" s="496"/>
      <c r="H3175" s="496"/>
      <c r="I3175" s="496"/>
      <c r="J3175" s="496"/>
      <c r="K3175" s="496"/>
      <c r="L3175" s="496"/>
      <c r="M3175" s="496"/>
      <c r="N3175" s="496"/>
      <c r="O3175" s="496"/>
      <c r="P3175" s="496"/>
      <c r="Q3175" s="496"/>
    </row>
    <row r="3176" spans="6:17">
      <c r="F3176" s="496"/>
      <c r="G3176" s="496"/>
      <c r="H3176" s="496"/>
      <c r="I3176" s="496"/>
      <c r="J3176" s="496"/>
      <c r="K3176" s="496"/>
      <c r="L3176" s="496"/>
      <c r="M3176" s="496"/>
      <c r="N3176" s="496"/>
      <c r="O3176" s="496"/>
      <c r="P3176" s="496"/>
      <c r="Q3176" s="496"/>
    </row>
    <row r="3177" spans="6:17">
      <c r="F3177" s="496"/>
      <c r="G3177" s="496"/>
      <c r="H3177" s="496"/>
      <c r="I3177" s="496"/>
      <c r="J3177" s="496"/>
      <c r="K3177" s="496"/>
      <c r="L3177" s="496"/>
      <c r="M3177" s="496"/>
      <c r="N3177" s="496"/>
      <c r="O3177" s="496"/>
      <c r="P3177" s="496"/>
      <c r="Q3177" s="496"/>
    </row>
    <row r="3178" spans="6:17">
      <c r="F3178" s="496"/>
      <c r="G3178" s="496"/>
      <c r="H3178" s="496"/>
      <c r="I3178" s="496"/>
      <c r="J3178" s="496"/>
      <c r="K3178" s="496"/>
      <c r="L3178" s="496"/>
      <c r="M3178" s="496"/>
      <c r="N3178" s="496"/>
      <c r="O3178" s="496"/>
      <c r="P3178" s="496"/>
      <c r="Q3178" s="496"/>
    </row>
    <row r="3179" spans="6:17">
      <c r="F3179" s="496"/>
      <c r="G3179" s="496"/>
      <c r="H3179" s="496"/>
      <c r="I3179" s="496"/>
      <c r="J3179" s="496"/>
      <c r="K3179" s="496"/>
      <c r="L3179" s="496"/>
      <c r="M3179" s="496"/>
      <c r="N3179" s="496"/>
      <c r="O3179" s="496"/>
      <c r="P3179" s="496"/>
      <c r="Q3179" s="496"/>
    </row>
    <row r="3180" spans="6:17">
      <c r="F3180" s="496"/>
      <c r="G3180" s="496"/>
      <c r="H3180" s="496"/>
      <c r="I3180" s="496"/>
      <c r="J3180" s="496"/>
      <c r="K3180" s="496"/>
      <c r="L3180" s="496"/>
      <c r="M3180" s="496"/>
      <c r="N3180" s="496"/>
      <c r="O3180" s="496"/>
      <c r="P3180" s="496"/>
      <c r="Q3180" s="496"/>
    </row>
    <row r="3181" spans="6:17">
      <c r="F3181" s="496"/>
      <c r="G3181" s="496"/>
      <c r="H3181" s="496"/>
      <c r="I3181" s="496"/>
      <c r="J3181" s="496"/>
      <c r="K3181" s="496"/>
      <c r="L3181" s="496"/>
      <c r="M3181" s="496"/>
      <c r="N3181" s="496"/>
      <c r="O3181" s="496"/>
      <c r="P3181" s="496"/>
      <c r="Q3181" s="496"/>
    </row>
    <row r="3182" spans="6:17">
      <c r="F3182" s="496"/>
      <c r="G3182" s="496"/>
      <c r="H3182" s="496"/>
      <c r="I3182" s="496"/>
      <c r="J3182" s="496"/>
      <c r="K3182" s="496"/>
      <c r="L3182" s="496"/>
      <c r="M3182" s="496"/>
      <c r="N3182" s="496"/>
      <c r="O3182" s="496"/>
      <c r="P3182" s="496"/>
      <c r="Q3182" s="496"/>
    </row>
    <row r="3183" spans="6:17">
      <c r="F3183" s="496"/>
      <c r="G3183" s="496"/>
      <c r="H3183" s="496"/>
      <c r="I3183" s="496"/>
      <c r="J3183" s="496"/>
      <c r="K3183" s="496"/>
      <c r="L3183" s="496"/>
      <c r="M3183" s="496"/>
      <c r="N3183" s="496"/>
      <c r="O3183" s="496"/>
      <c r="P3183" s="496"/>
      <c r="Q3183" s="496"/>
    </row>
    <row r="3184" spans="6:17">
      <c r="F3184" s="496"/>
      <c r="G3184" s="496"/>
      <c r="H3184" s="496"/>
      <c r="I3184" s="496"/>
      <c r="J3184" s="496"/>
      <c r="K3184" s="496"/>
      <c r="L3184" s="496"/>
      <c r="M3184" s="496"/>
      <c r="N3184" s="496"/>
      <c r="O3184" s="496"/>
      <c r="P3184" s="496"/>
      <c r="Q3184" s="496"/>
    </row>
    <row r="3185" spans="6:17">
      <c r="F3185" s="496"/>
      <c r="G3185" s="496"/>
      <c r="H3185" s="496"/>
      <c r="I3185" s="496"/>
      <c r="J3185" s="496"/>
      <c r="K3185" s="496"/>
      <c r="L3185" s="496"/>
      <c r="M3185" s="496"/>
      <c r="N3185" s="496"/>
      <c r="O3185" s="496"/>
      <c r="P3185" s="496"/>
      <c r="Q3185" s="496"/>
    </row>
    <row r="3186" spans="6:17">
      <c r="F3186" s="496"/>
      <c r="G3186" s="496"/>
      <c r="H3186" s="496"/>
      <c r="I3186" s="496"/>
      <c r="J3186" s="496"/>
      <c r="K3186" s="496"/>
      <c r="L3186" s="496"/>
      <c r="M3186" s="496"/>
      <c r="N3186" s="496"/>
      <c r="O3186" s="496"/>
      <c r="P3186" s="496"/>
      <c r="Q3186" s="496"/>
    </row>
    <row r="3187" spans="6:17">
      <c r="F3187" s="496"/>
      <c r="G3187" s="496"/>
      <c r="H3187" s="496"/>
      <c r="I3187" s="496"/>
      <c r="J3187" s="496"/>
      <c r="K3187" s="496"/>
      <c r="L3187" s="496"/>
      <c r="M3187" s="496"/>
      <c r="N3187" s="496"/>
      <c r="O3187" s="496"/>
      <c r="P3187" s="496"/>
      <c r="Q3187" s="496"/>
    </row>
    <row r="3188" spans="6:17">
      <c r="F3188" s="496"/>
      <c r="G3188" s="496"/>
      <c r="H3188" s="496"/>
      <c r="I3188" s="496"/>
      <c r="J3188" s="496"/>
      <c r="K3188" s="496"/>
      <c r="L3188" s="496"/>
      <c r="M3188" s="496"/>
      <c r="N3188" s="496"/>
      <c r="O3188" s="496"/>
      <c r="P3188" s="496"/>
      <c r="Q3188" s="496"/>
    </row>
    <row r="3189" spans="6:17">
      <c r="F3189" s="496"/>
      <c r="G3189" s="496"/>
      <c r="H3189" s="496"/>
      <c r="I3189" s="496"/>
      <c r="J3189" s="496"/>
      <c r="K3189" s="496"/>
      <c r="L3189" s="496"/>
      <c r="M3189" s="496"/>
      <c r="N3189" s="496"/>
      <c r="O3189" s="496"/>
      <c r="P3189" s="496"/>
      <c r="Q3189" s="496"/>
    </row>
    <row r="3190" spans="6:17">
      <c r="F3190" s="496"/>
      <c r="G3190" s="496"/>
      <c r="H3190" s="496"/>
      <c r="I3190" s="496"/>
      <c r="J3190" s="496"/>
      <c r="K3190" s="496"/>
      <c r="L3190" s="496"/>
      <c r="M3190" s="496"/>
      <c r="N3190" s="496"/>
      <c r="O3190" s="496"/>
      <c r="P3190" s="496"/>
      <c r="Q3190" s="496"/>
    </row>
    <row r="3191" spans="6:17">
      <c r="F3191" s="496"/>
      <c r="G3191" s="496"/>
      <c r="H3191" s="496"/>
      <c r="I3191" s="496"/>
      <c r="J3191" s="496"/>
      <c r="K3191" s="496"/>
      <c r="L3191" s="496"/>
      <c r="M3191" s="496"/>
      <c r="N3191" s="496"/>
      <c r="O3191" s="496"/>
      <c r="P3191" s="496"/>
      <c r="Q3191" s="496"/>
    </row>
    <row r="3192" spans="6:17">
      <c r="F3192" s="496"/>
      <c r="G3192" s="496"/>
      <c r="H3192" s="496"/>
      <c r="I3192" s="496"/>
      <c r="J3192" s="496"/>
      <c r="K3192" s="496"/>
      <c r="L3192" s="496"/>
      <c r="M3192" s="496"/>
      <c r="N3192" s="496"/>
      <c r="O3192" s="496"/>
      <c r="P3192" s="496"/>
      <c r="Q3192" s="496"/>
    </row>
    <row r="3193" spans="6:17">
      <c r="F3193" s="496"/>
      <c r="G3193" s="496"/>
      <c r="H3193" s="496"/>
      <c r="I3193" s="496"/>
      <c r="J3193" s="496"/>
      <c r="K3193" s="496"/>
      <c r="L3193" s="496"/>
      <c r="M3193" s="496"/>
      <c r="N3193" s="496"/>
      <c r="O3193" s="496"/>
      <c r="P3193" s="496"/>
      <c r="Q3193" s="496"/>
    </row>
    <row r="3194" spans="6:17">
      <c r="F3194" s="496"/>
      <c r="G3194" s="496"/>
      <c r="H3194" s="496"/>
      <c r="I3194" s="496"/>
      <c r="J3194" s="496"/>
      <c r="K3194" s="496"/>
      <c r="L3194" s="496"/>
      <c r="M3194" s="496"/>
      <c r="N3194" s="496"/>
      <c r="O3194" s="496"/>
      <c r="P3194" s="496"/>
      <c r="Q3194" s="496"/>
    </row>
    <row r="3195" spans="6:17">
      <c r="F3195" s="496"/>
      <c r="G3195" s="496"/>
      <c r="H3195" s="496"/>
      <c r="I3195" s="496"/>
      <c r="J3195" s="496"/>
      <c r="K3195" s="496"/>
      <c r="L3195" s="496"/>
      <c r="M3195" s="496"/>
      <c r="N3195" s="496"/>
      <c r="O3195" s="496"/>
      <c r="P3195" s="496"/>
      <c r="Q3195" s="496"/>
    </row>
    <row r="3196" spans="6:17">
      <c r="F3196" s="496"/>
      <c r="G3196" s="496"/>
      <c r="H3196" s="496"/>
      <c r="I3196" s="496"/>
      <c r="J3196" s="496"/>
      <c r="K3196" s="496"/>
      <c r="L3196" s="496"/>
      <c r="M3196" s="496"/>
      <c r="N3196" s="496"/>
      <c r="O3196" s="496"/>
      <c r="P3196" s="496"/>
      <c r="Q3196" s="496"/>
    </row>
    <row r="3197" spans="6:17">
      <c r="F3197" s="496"/>
      <c r="G3197" s="496"/>
      <c r="H3197" s="496"/>
      <c r="I3197" s="496"/>
      <c r="J3197" s="496"/>
      <c r="K3197" s="496"/>
      <c r="L3197" s="496"/>
      <c r="M3197" s="496"/>
      <c r="N3197" s="496"/>
      <c r="O3197" s="496"/>
      <c r="P3197" s="496"/>
      <c r="Q3197" s="496"/>
    </row>
    <row r="3198" spans="6:17">
      <c r="F3198" s="496"/>
      <c r="G3198" s="496"/>
      <c r="H3198" s="496"/>
      <c r="I3198" s="496"/>
      <c r="J3198" s="496"/>
      <c r="K3198" s="496"/>
      <c r="L3198" s="496"/>
      <c r="M3198" s="496"/>
      <c r="N3198" s="496"/>
      <c r="O3198" s="496"/>
      <c r="P3198" s="496"/>
      <c r="Q3198" s="496"/>
    </row>
    <row r="3199" spans="6:17">
      <c r="F3199" s="496"/>
      <c r="G3199" s="496"/>
      <c r="H3199" s="496"/>
      <c r="I3199" s="496"/>
      <c r="J3199" s="496"/>
      <c r="K3199" s="496"/>
      <c r="L3199" s="496"/>
      <c r="M3199" s="496"/>
      <c r="N3199" s="496"/>
      <c r="O3199" s="496"/>
      <c r="P3199" s="496"/>
      <c r="Q3199" s="496"/>
    </row>
    <row r="3200" spans="6:17">
      <c r="F3200" s="496"/>
      <c r="G3200" s="496"/>
      <c r="H3200" s="496"/>
      <c r="I3200" s="496"/>
      <c r="J3200" s="496"/>
      <c r="K3200" s="496"/>
      <c r="L3200" s="496"/>
      <c r="M3200" s="496"/>
      <c r="N3200" s="496"/>
      <c r="O3200" s="496"/>
      <c r="P3200" s="496"/>
      <c r="Q3200" s="496"/>
    </row>
    <row r="3201" spans="6:17">
      <c r="F3201" s="496"/>
      <c r="G3201" s="496"/>
      <c r="H3201" s="496"/>
      <c r="I3201" s="496"/>
      <c r="J3201" s="496"/>
      <c r="K3201" s="496"/>
      <c r="L3201" s="496"/>
      <c r="M3201" s="496"/>
      <c r="N3201" s="496"/>
      <c r="O3201" s="496"/>
      <c r="P3201" s="496"/>
      <c r="Q3201" s="496"/>
    </row>
    <row r="3202" spans="6:17">
      <c r="F3202" s="496"/>
      <c r="G3202" s="496"/>
      <c r="H3202" s="496"/>
      <c r="I3202" s="496"/>
      <c r="J3202" s="496"/>
      <c r="K3202" s="496"/>
      <c r="L3202" s="496"/>
      <c r="M3202" s="496"/>
      <c r="N3202" s="496"/>
      <c r="O3202" s="496"/>
      <c r="P3202" s="496"/>
      <c r="Q3202" s="496"/>
    </row>
    <row r="3203" spans="6:17">
      <c r="F3203" s="496"/>
      <c r="G3203" s="496"/>
      <c r="H3203" s="496"/>
      <c r="I3203" s="496"/>
      <c r="J3203" s="496"/>
      <c r="K3203" s="496"/>
      <c r="L3203" s="496"/>
      <c r="M3203" s="496"/>
      <c r="N3203" s="496"/>
      <c r="O3203" s="496"/>
      <c r="P3203" s="496"/>
      <c r="Q3203" s="496"/>
    </row>
    <row r="3204" spans="6:17">
      <c r="F3204" s="496"/>
      <c r="G3204" s="496"/>
      <c r="H3204" s="496"/>
      <c r="I3204" s="496"/>
      <c r="J3204" s="496"/>
      <c r="K3204" s="496"/>
      <c r="L3204" s="496"/>
      <c r="M3204" s="496"/>
      <c r="N3204" s="496"/>
      <c r="O3204" s="496"/>
      <c r="P3204" s="496"/>
      <c r="Q3204" s="496"/>
    </row>
    <row r="3205" spans="6:17">
      <c r="F3205" s="496"/>
      <c r="G3205" s="496"/>
      <c r="H3205" s="496"/>
      <c r="I3205" s="496"/>
      <c r="J3205" s="496"/>
      <c r="K3205" s="496"/>
      <c r="L3205" s="496"/>
      <c r="M3205" s="496"/>
      <c r="N3205" s="496"/>
      <c r="O3205" s="496"/>
      <c r="P3205" s="496"/>
      <c r="Q3205" s="496"/>
    </row>
    <row r="3206" spans="6:17">
      <c r="F3206" s="496"/>
      <c r="G3206" s="496"/>
      <c r="H3206" s="496"/>
      <c r="I3206" s="496"/>
      <c r="J3206" s="496"/>
      <c r="K3206" s="496"/>
      <c r="L3206" s="496"/>
      <c r="M3206" s="496"/>
      <c r="N3206" s="496"/>
      <c r="O3206" s="496"/>
      <c r="P3206" s="496"/>
      <c r="Q3206" s="496"/>
    </row>
    <row r="3207" spans="6:17">
      <c r="F3207" s="496"/>
      <c r="G3207" s="496"/>
      <c r="H3207" s="496"/>
      <c r="I3207" s="496"/>
      <c r="J3207" s="496"/>
      <c r="K3207" s="496"/>
      <c r="L3207" s="496"/>
      <c r="M3207" s="496"/>
      <c r="N3207" s="496"/>
      <c r="O3207" s="496"/>
      <c r="P3207" s="496"/>
      <c r="Q3207" s="496"/>
    </row>
    <row r="3208" spans="6:17">
      <c r="F3208" s="496"/>
      <c r="G3208" s="496"/>
      <c r="H3208" s="496"/>
      <c r="I3208" s="496"/>
      <c r="J3208" s="496"/>
      <c r="K3208" s="496"/>
      <c r="L3208" s="496"/>
      <c r="M3208" s="496"/>
      <c r="N3208" s="496"/>
      <c r="O3208" s="496"/>
      <c r="P3208" s="496"/>
      <c r="Q3208" s="496"/>
    </row>
    <row r="3209" spans="6:17">
      <c r="F3209" s="496"/>
      <c r="G3209" s="496"/>
      <c r="H3209" s="496"/>
      <c r="I3209" s="496"/>
      <c r="J3209" s="496"/>
      <c r="K3209" s="496"/>
      <c r="L3209" s="496"/>
      <c r="M3209" s="496"/>
      <c r="N3209" s="496"/>
      <c r="O3209" s="496"/>
      <c r="P3209" s="496"/>
      <c r="Q3209" s="496"/>
    </row>
    <row r="3210" spans="6:17">
      <c r="F3210" s="496"/>
      <c r="G3210" s="496"/>
      <c r="H3210" s="496"/>
      <c r="I3210" s="496"/>
      <c r="J3210" s="496"/>
      <c r="K3210" s="496"/>
      <c r="L3210" s="496"/>
      <c r="M3210" s="496"/>
      <c r="N3210" s="496"/>
      <c r="O3210" s="496"/>
      <c r="P3210" s="496"/>
      <c r="Q3210" s="496"/>
    </row>
    <row r="3211" spans="6:17">
      <c r="F3211" s="496"/>
      <c r="G3211" s="496"/>
      <c r="H3211" s="496"/>
      <c r="I3211" s="496"/>
      <c r="J3211" s="496"/>
      <c r="K3211" s="496"/>
      <c r="L3211" s="496"/>
      <c r="M3211" s="496"/>
      <c r="N3211" s="496"/>
      <c r="O3211" s="496"/>
      <c r="P3211" s="496"/>
      <c r="Q3211" s="496"/>
    </row>
    <row r="3212" spans="6:17">
      <c r="F3212" s="496"/>
      <c r="G3212" s="496"/>
      <c r="H3212" s="496"/>
      <c r="I3212" s="496"/>
      <c r="J3212" s="496"/>
      <c r="K3212" s="496"/>
      <c r="L3212" s="496"/>
      <c r="M3212" s="496"/>
      <c r="N3212" s="496"/>
      <c r="O3212" s="496"/>
      <c r="P3212" s="496"/>
      <c r="Q3212" s="496"/>
    </row>
    <row r="3213" spans="6:17">
      <c r="F3213" s="496"/>
      <c r="G3213" s="496"/>
      <c r="H3213" s="496"/>
      <c r="I3213" s="496"/>
      <c r="J3213" s="496"/>
      <c r="K3213" s="496"/>
      <c r="L3213" s="496"/>
      <c r="M3213" s="496"/>
      <c r="N3213" s="496"/>
      <c r="O3213" s="496"/>
      <c r="P3213" s="496"/>
      <c r="Q3213" s="496"/>
    </row>
    <row r="3214" spans="6:17">
      <c r="F3214" s="496"/>
      <c r="G3214" s="496"/>
      <c r="H3214" s="496"/>
      <c r="I3214" s="496"/>
      <c r="J3214" s="496"/>
      <c r="K3214" s="496"/>
      <c r="L3214" s="496"/>
      <c r="M3214" s="496"/>
      <c r="N3214" s="496"/>
      <c r="O3214" s="496"/>
      <c r="P3214" s="496"/>
      <c r="Q3214" s="496"/>
    </row>
    <row r="3215" spans="6:17">
      <c r="F3215" s="496"/>
      <c r="G3215" s="496"/>
      <c r="H3215" s="496"/>
      <c r="I3215" s="496"/>
      <c r="J3215" s="496"/>
      <c r="K3215" s="496"/>
      <c r="L3215" s="496"/>
      <c r="M3215" s="496"/>
      <c r="N3215" s="496"/>
      <c r="O3215" s="496"/>
      <c r="P3215" s="496"/>
      <c r="Q3215" s="496"/>
    </row>
    <row r="3216" spans="6:17">
      <c r="F3216" s="496"/>
      <c r="G3216" s="496"/>
      <c r="H3216" s="496"/>
      <c r="I3216" s="496"/>
      <c r="J3216" s="496"/>
      <c r="K3216" s="496"/>
      <c r="L3216" s="496"/>
      <c r="M3216" s="496"/>
      <c r="N3216" s="496"/>
      <c r="O3216" s="496"/>
      <c r="P3216" s="496"/>
      <c r="Q3216" s="496"/>
    </row>
    <row r="3217" spans="6:17">
      <c r="F3217" s="496"/>
      <c r="G3217" s="496"/>
      <c r="H3217" s="496"/>
      <c r="I3217" s="496"/>
      <c r="J3217" s="496"/>
      <c r="K3217" s="496"/>
      <c r="L3217" s="496"/>
      <c r="M3217" s="496"/>
      <c r="N3217" s="496"/>
      <c r="O3217" s="496"/>
      <c r="P3217" s="496"/>
      <c r="Q3217" s="496"/>
    </row>
    <row r="3218" spans="6:17">
      <c r="F3218" s="496"/>
      <c r="G3218" s="496"/>
      <c r="H3218" s="496"/>
      <c r="I3218" s="496"/>
      <c r="J3218" s="496"/>
      <c r="K3218" s="496"/>
      <c r="L3218" s="496"/>
      <c r="M3218" s="496"/>
      <c r="N3218" s="496"/>
      <c r="O3218" s="496"/>
      <c r="P3218" s="496"/>
      <c r="Q3218" s="496"/>
    </row>
    <row r="3219" spans="6:17">
      <c r="F3219" s="496"/>
      <c r="G3219" s="496"/>
      <c r="H3219" s="496"/>
      <c r="I3219" s="496"/>
      <c r="J3219" s="496"/>
      <c r="K3219" s="496"/>
      <c r="L3219" s="496"/>
      <c r="M3219" s="496"/>
      <c r="N3219" s="496"/>
      <c r="O3219" s="496"/>
      <c r="P3219" s="496"/>
      <c r="Q3219" s="496"/>
    </row>
    <row r="3220" spans="6:17">
      <c r="F3220" s="496"/>
      <c r="G3220" s="496"/>
      <c r="H3220" s="496"/>
      <c r="I3220" s="496"/>
      <c r="J3220" s="496"/>
      <c r="K3220" s="496"/>
      <c r="L3220" s="496"/>
      <c r="M3220" s="496"/>
      <c r="N3220" s="496"/>
      <c r="O3220" s="496"/>
      <c r="P3220" s="496"/>
      <c r="Q3220" s="496"/>
    </row>
    <row r="3221" spans="6:17">
      <c r="F3221" s="496"/>
      <c r="G3221" s="496"/>
      <c r="H3221" s="496"/>
      <c r="I3221" s="496"/>
      <c r="J3221" s="496"/>
      <c r="K3221" s="496"/>
      <c r="L3221" s="496"/>
      <c r="M3221" s="496"/>
      <c r="N3221" s="496"/>
      <c r="O3221" s="496"/>
      <c r="P3221" s="496"/>
      <c r="Q3221" s="496"/>
    </row>
    <row r="3222" spans="6:17">
      <c r="F3222" s="496"/>
      <c r="G3222" s="496"/>
      <c r="H3222" s="496"/>
      <c r="I3222" s="496"/>
      <c r="J3222" s="496"/>
      <c r="K3222" s="496"/>
      <c r="L3222" s="496"/>
      <c r="M3222" s="496"/>
      <c r="N3222" s="496"/>
      <c r="O3222" s="496"/>
      <c r="P3222" s="496"/>
      <c r="Q3222" s="496"/>
    </row>
    <row r="3223" spans="6:17">
      <c r="F3223" s="496"/>
      <c r="G3223" s="496"/>
      <c r="H3223" s="496"/>
      <c r="I3223" s="496"/>
      <c r="J3223" s="496"/>
      <c r="K3223" s="496"/>
      <c r="L3223" s="496"/>
      <c r="M3223" s="496"/>
      <c r="N3223" s="496"/>
      <c r="O3223" s="496"/>
      <c r="P3223" s="496"/>
      <c r="Q3223" s="496"/>
    </row>
    <row r="3224" spans="6:17">
      <c r="F3224" s="496"/>
      <c r="G3224" s="496"/>
      <c r="H3224" s="496"/>
      <c r="I3224" s="496"/>
      <c r="J3224" s="496"/>
      <c r="K3224" s="496"/>
      <c r="L3224" s="496"/>
      <c r="M3224" s="496"/>
      <c r="N3224" s="496"/>
      <c r="O3224" s="496"/>
      <c r="P3224" s="496"/>
      <c r="Q3224" s="496"/>
    </row>
    <row r="3225" spans="6:17">
      <c r="F3225" s="496"/>
      <c r="G3225" s="496"/>
      <c r="H3225" s="496"/>
      <c r="I3225" s="496"/>
      <c r="J3225" s="496"/>
      <c r="K3225" s="496"/>
      <c r="L3225" s="496"/>
      <c r="M3225" s="496"/>
      <c r="N3225" s="496"/>
      <c r="O3225" s="496"/>
      <c r="P3225" s="496"/>
      <c r="Q3225" s="496"/>
    </row>
    <row r="3226" spans="6:17">
      <c r="F3226" s="496"/>
      <c r="G3226" s="496"/>
      <c r="H3226" s="496"/>
      <c r="I3226" s="496"/>
      <c r="J3226" s="496"/>
      <c r="K3226" s="496"/>
      <c r="L3226" s="496"/>
      <c r="M3226" s="496"/>
      <c r="N3226" s="496"/>
      <c r="O3226" s="496"/>
      <c r="P3226" s="496"/>
      <c r="Q3226" s="496"/>
    </row>
    <row r="3227" spans="6:17">
      <c r="F3227" s="496"/>
      <c r="G3227" s="496"/>
      <c r="H3227" s="496"/>
      <c r="I3227" s="496"/>
      <c r="J3227" s="496"/>
      <c r="K3227" s="496"/>
      <c r="L3227" s="496"/>
      <c r="M3227" s="496"/>
      <c r="N3227" s="496"/>
      <c r="O3227" s="496"/>
      <c r="P3227" s="496"/>
      <c r="Q3227" s="496"/>
    </row>
    <row r="3228" spans="6:17">
      <c r="F3228" s="496"/>
      <c r="G3228" s="496"/>
      <c r="H3228" s="496"/>
      <c r="I3228" s="496"/>
      <c r="J3228" s="496"/>
      <c r="K3228" s="496"/>
      <c r="L3228" s="496"/>
      <c r="M3228" s="496"/>
      <c r="N3228" s="496"/>
      <c r="O3228" s="496"/>
      <c r="P3228" s="496"/>
      <c r="Q3228" s="496"/>
    </row>
    <row r="3229" spans="6:17">
      <c r="F3229" s="496"/>
      <c r="G3229" s="496"/>
      <c r="H3229" s="496"/>
      <c r="I3229" s="496"/>
      <c r="J3229" s="496"/>
      <c r="K3229" s="496"/>
      <c r="L3229" s="496"/>
      <c r="M3229" s="496"/>
      <c r="N3229" s="496"/>
      <c r="O3229" s="496"/>
      <c r="P3229" s="496"/>
      <c r="Q3229" s="496"/>
    </row>
    <row r="3230" spans="6:17">
      <c r="F3230" s="496"/>
      <c r="G3230" s="496"/>
      <c r="H3230" s="496"/>
      <c r="I3230" s="496"/>
      <c r="J3230" s="496"/>
      <c r="K3230" s="496"/>
      <c r="L3230" s="496"/>
      <c r="M3230" s="496"/>
      <c r="N3230" s="496"/>
      <c r="O3230" s="496"/>
      <c r="P3230" s="496"/>
      <c r="Q3230" s="496"/>
    </row>
    <row r="3231" spans="6:17">
      <c r="F3231" s="496"/>
      <c r="G3231" s="496"/>
      <c r="H3231" s="496"/>
      <c r="I3231" s="496"/>
      <c r="J3231" s="496"/>
      <c r="K3231" s="496"/>
      <c r="L3231" s="496"/>
      <c r="M3231" s="496"/>
      <c r="N3231" s="496"/>
      <c r="O3231" s="496"/>
      <c r="P3231" s="496"/>
      <c r="Q3231" s="496"/>
    </row>
    <row r="3232" spans="6:17">
      <c r="F3232" s="496"/>
      <c r="G3232" s="496"/>
      <c r="H3232" s="496"/>
      <c r="I3232" s="496"/>
      <c r="J3232" s="496"/>
      <c r="K3232" s="496"/>
      <c r="L3232" s="496"/>
      <c r="M3232" s="496"/>
      <c r="N3232" s="496"/>
      <c r="O3232" s="496"/>
      <c r="P3232" s="496"/>
      <c r="Q3232" s="496"/>
    </row>
    <row r="3233" spans="6:17">
      <c r="F3233" s="496"/>
      <c r="G3233" s="496"/>
      <c r="H3233" s="496"/>
      <c r="I3233" s="496"/>
      <c r="J3233" s="496"/>
      <c r="K3233" s="496"/>
      <c r="L3233" s="496"/>
      <c r="M3233" s="496"/>
      <c r="N3233" s="496"/>
      <c r="O3233" s="496"/>
      <c r="P3233" s="496"/>
      <c r="Q3233" s="496"/>
    </row>
    <row r="3234" spans="6:17">
      <c r="F3234" s="496"/>
      <c r="G3234" s="496"/>
      <c r="H3234" s="496"/>
      <c r="I3234" s="496"/>
      <c r="J3234" s="496"/>
      <c r="K3234" s="496"/>
      <c r="L3234" s="496"/>
      <c r="M3234" s="496"/>
      <c r="N3234" s="496"/>
      <c r="O3234" s="496"/>
      <c r="P3234" s="496"/>
      <c r="Q3234" s="496"/>
    </row>
    <row r="3235" spans="6:17">
      <c r="F3235" s="496"/>
      <c r="G3235" s="496"/>
      <c r="H3235" s="496"/>
      <c r="I3235" s="496"/>
      <c r="J3235" s="496"/>
      <c r="K3235" s="496"/>
      <c r="L3235" s="496"/>
      <c r="M3235" s="496"/>
      <c r="N3235" s="496"/>
      <c r="O3235" s="496"/>
      <c r="P3235" s="496"/>
      <c r="Q3235" s="496"/>
    </row>
    <row r="3236" spans="6:17">
      <c r="F3236" s="496"/>
      <c r="G3236" s="496"/>
      <c r="H3236" s="496"/>
      <c r="I3236" s="496"/>
      <c r="J3236" s="496"/>
      <c r="K3236" s="496"/>
      <c r="L3236" s="496"/>
      <c r="M3236" s="496"/>
      <c r="N3236" s="496"/>
      <c r="O3236" s="496"/>
      <c r="P3236" s="496"/>
      <c r="Q3236" s="496"/>
    </row>
    <row r="3237" spans="6:17">
      <c r="F3237" s="496"/>
      <c r="G3237" s="496"/>
      <c r="H3237" s="496"/>
      <c r="I3237" s="496"/>
      <c r="J3237" s="496"/>
      <c r="K3237" s="496"/>
      <c r="L3237" s="496"/>
      <c r="M3237" s="496"/>
      <c r="N3237" s="496"/>
      <c r="O3237" s="496"/>
      <c r="P3237" s="496"/>
      <c r="Q3237" s="496"/>
    </row>
    <row r="3238" spans="6:17">
      <c r="F3238" s="496"/>
      <c r="G3238" s="496"/>
      <c r="H3238" s="496"/>
      <c r="I3238" s="496"/>
      <c r="J3238" s="496"/>
      <c r="K3238" s="496"/>
      <c r="L3238" s="496"/>
      <c r="M3238" s="496"/>
      <c r="N3238" s="496"/>
      <c r="O3238" s="496"/>
      <c r="P3238" s="496"/>
      <c r="Q3238" s="496"/>
    </row>
    <row r="3239" spans="6:17">
      <c r="F3239" s="496"/>
      <c r="G3239" s="496"/>
      <c r="H3239" s="496"/>
      <c r="I3239" s="496"/>
      <c r="J3239" s="496"/>
      <c r="K3239" s="496"/>
      <c r="L3239" s="496"/>
      <c r="M3239" s="496"/>
      <c r="N3239" s="496"/>
      <c r="O3239" s="496"/>
      <c r="P3239" s="496"/>
      <c r="Q3239" s="496"/>
    </row>
    <row r="3240" spans="6:17">
      <c r="F3240" s="496"/>
      <c r="G3240" s="496"/>
      <c r="H3240" s="496"/>
      <c r="I3240" s="496"/>
      <c r="J3240" s="496"/>
      <c r="K3240" s="496"/>
      <c r="L3240" s="496"/>
      <c r="M3240" s="496"/>
      <c r="N3240" s="496"/>
      <c r="O3240" s="496"/>
      <c r="P3240" s="496"/>
      <c r="Q3240" s="496"/>
    </row>
    <row r="3241" spans="6:17">
      <c r="F3241" s="496"/>
      <c r="G3241" s="496"/>
      <c r="H3241" s="496"/>
      <c r="I3241" s="496"/>
      <c r="J3241" s="496"/>
      <c r="K3241" s="496"/>
      <c r="L3241" s="496"/>
      <c r="M3241" s="496"/>
      <c r="N3241" s="496"/>
      <c r="O3241" s="496"/>
      <c r="P3241" s="496"/>
      <c r="Q3241" s="496"/>
    </row>
    <row r="3242" spans="6:17">
      <c r="F3242" s="496"/>
      <c r="G3242" s="496"/>
      <c r="H3242" s="496"/>
      <c r="I3242" s="496"/>
      <c r="J3242" s="496"/>
      <c r="K3242" s="496"/>
      <c r="L3242" s="496"/>
      <c r="M3242" s="496"/>
      <c r="N3242" s="496"/>
      <c r="O3242" s="496"/>
      <c r="P3242" s="496"/>
      <c r="Q3242" s="496"/>
    </row>
    <row r="3243" spans="6:17">
      <c r="F3243" s="496"/>
      <c r="G3243" s="496"/>
      <c r="H3243" s="496"/>
      <c r="I3243" s="496"/>
      <c r="J3243" s="496"/>
      <c r="K3243" s="496"/>
      <c r="L3243" s="496"/>
      <c r="M3243" s="496"/>
      <c r="N3243" s="496"/>
      <c r="O3243" s="496"/>
      <c r="P3243" s="496"/>
      <c r="Q3243" s="496"/>
    </row>
    <row r="3244" spans="6:17">
      <c r="F3244" s="496"/>
      <c r="G3244" s="496"/>
      <c r="H3244" s="496"/>
      <c r="I3244" s="496"/>
      <c r="J3244" s="496"/>
      <c r="K3244" s="496"/>
      <c r="L3244" s="496"/>
      <c r="M3244" s="496"/>
      <c r="N3244" s="496"/>
      <c r="O3244" s="496"/>
      <c r="P3244" s="496"/>
      <c r="Q3244" s="496"/>
    </row>
    <row r="3245" spans="6:17">
      <c r="F3245" s="496"/>
      <c r="G3245" s="496"/>
      <c r="H3245" s="496"/>
      <c r="I3245" s="496"/>
      <c r="J3245" s="496"/>
      <c r="K3245" s="496"/>
      <c r="L3245" s="496"/>
      <c r="M3245" s="496"/>
      <c r="N3245" s="496"/>
      <c r="O3245" s="496"/>
      <c r="P3245" s="496"/>
      <c r="Q3245" s="496"/>
    </row>
    <row r="3246" spans="6:17">
      <c r="F3246" s="496"/>
      <c r="G3246" s="496"/>
      <c r="H3246" s="496"/>
      <c r="I3246" s="496"/>
      <c r="J3246" s="496"/>
      <c r="K3246" s="496"/>
      <c r="L3246" s="496"/>
      <c r="M3246" s="496"/>
      <c r="N3246" s="496"/>
      <c r="O3246" s="496"/>
      <c r="P3246" s="496"/>
      <c r="Q3246" s="496"/>
    </row>
    <row r="3247" spans="6:17">
      <c r="F3247" s="496"/>
      <c r="G3247" s="496"/>
      <c r="H3247" s="496"/>
      <c r="I3247" s="496"/>
      <c r="J3247" s="496"/>
      <c r="K3247" s="496"/>
      <c r="L3247" s="496"/>
      <c r="M3247" s="496"/>
      <c r="N3247" s="496"/>
      <c r="O3247" s="496"/>
      <c r="P3247" s="496"/>
      <c r="Q3247" s="496"/>
    </row>
    <row r="3248" spans="6:17">
      <c r="F3248" s="496"/>
      <c r="G3248" s="496"/>
      <c r="H3248" s="496"/>
      <c r="I3248" s="496"/>
      <c r="J3248" s="496"/>
      <c r="K3248" s="496"/>
      <c r="L3248" s="496"/>
      <c r="M3248" s="496"/>
      <c r="N3248" s="496"/>
      <c r="O3248" s="496"/>
      <c r="P3248" s="496"/>
      <c r="Q3248" s="496"/>
    </row>
    <row r="3249" spans="6:17">
      <c r="F3249" s="496"/>
      <c r="G3249" s="496"/>
      <c r="H3249" s="496"/>
      <c r="I3249" s="496"/>
      <c r="J3249" s="496"/>
      <c r="K3249" s="496"/>
      <c r="L3249" s="496"/>
      <c r="M3249" s="496"/>
      <c r="N3249" s="496"/>
      <c r="O3249" s="496"/>
      <c r="P3249" s="496"/>
      <c r="Q3249" s="496"/>
    </row>
    <row r="3250" spans="6:17">
      <c r="F3250" s="496"/>
      <c r="G3250" s="496"/>
      <c r="H3250" s="496"/>
      <c r="I3250" s="496"/>
      <c r="J3250" s="496"/>
      <c r="K3250" s="496"/>
      <c r="L3250" s="496"/>
      <c r="M3250" s="496"/>
      <c r="N3250" s="496"/>
      <c r="O3250" s="496"/>
      <c r="P3250" s="496"/>
      <c r="Q3250" s="496"/>
    </row>
    <row r="3251" spans="6:17">
      <c r="F3251" s="496"/>
      <c r="G3251" s="496"/>
      <c r="H3251" s="496"/>
      <c r="I3251" s="496"/>
      <c r="J3251" s="496"/>
      <c r="K3251" s="496"/>
      <c r="L3251" s="496"/>
      <c r="M3251" s="496"/>
      <c r="N3251" s="496"/>
      <c r="O3251" s="496"/>
      <c r="P3251" s="496"/>
      <c r="Q3251" s="496"/>
    </row>
    <row r="3252" spans="6:17">
      <c r="F3252" s="496"/>
      <c r="G3252" s="496"/>
      <c r="H3252" s="496"/>
      <c r="I3252" s="496"/>
      <c r="J3252" s="496"/>
      <c r="K3252" s="496"/>
      <c r="L3252" s="496"/>
      <c r="M3252" s="496"/>
      <c r="N3252" s="496"/>
      <c r="O3252" s="496"/>
      <c r="P3252" s="496"/>
      <c r="Q3252" s="496"/>
    </row>
    <row r="3253" spans="6:17">
      <c r="F3253" s="496"/>
      <c r="G3253" s="496"/>
      <c r="H3253" s="496"/>
      <c r="I3253" s="496"/>
      <c r="J3253" s="496"/>
      <c r="K3253" s="496"/>
      <c r="L3253" s="496"/>
      <c r="M3253" s="496"/>
      <c r="N3253" s="496"/>
      <c r="O3253" s="496"/>
      <c r="P3253" s="496"/>
      <c r="Q3253" s="496"/>
    </row>
    <row r="3254" spans="6:17">
      <c r="F3254" s="496"/>
      <c r="G3254" s="496"/>
      <c r="H3254" s="496"/>
      <c r="I3254" s="496"/>
      <c r="J3254" s="496"/>
      <c r="K3254" s="496"/>
      <c r="L3254" s="496"/>
      <c r="M3254" s="496"/>
      <c r="N3254" s="496"/>
      <c r="O3254" s="496"/>
      <c r="P3254" s="496"/>
      <c r="Q3254" s="496"/>
    </row>
    <row r="3255" spans="6:17">
      <c r="F3255" s="496"/>
      <c r="G3255" s="496"/>
      <c r="H3255" s="496"/>
      <c r="I3255" s="496"/>
      <c r="J3255" s="496"/>
      <c r="K3255" s="496"/>
      <c r="L3255" s="496"/>
      <c r="M3255" s="496"/>
      <c r="N3255" s="496"/>
      <c r="O3255" s="496"/>
      <c r="P3255" s="496"/>
      <c r="Q3255" s="496"/>
    </row>
    <row r="3256" spans="6:17">
      <c r="F3256" s="496"/>
      <c r="G3256" s="496"/>
      <c r="H3256" s="496"/>
      <c r="I3256" s="496"/>
      <c r="J3256" s="496"/>
      <c r="K3256" s="496"/>
      <c r="L3256" s="496"/>
      <c r="M3256" s="496"/>
      <c r="N3256" s="496"/>
      <c r="O3256" s="496"/>
      <c r="P3256" s="496"/>
      <c r="Q3256" s="496"/>
    </row>
    <row r="3257" spans="6:17">
      <c r="F3257" s="496"/>
      <c r="G3257" s="496"/>
      <c r="H3257" s="496"/>
      <c r="I3257" s="496"/>
      <c r="J3257" s="496"/>
      <c r="K3257" s="496"/>
      <c r="L3257" s="496"/>
      <c r="M3257" s="496"/>
      <c r="N3257" s="496"/>
      <c r="O3257" s="496"/>
      <c r="P3257" s="496"/>
      <c r="Q3257" s="496"/>
    </row>
    <row r="3258" spans="6:17">
      <c r="F3258" s="496"/>
      <c r="G3258" s="496"/>
      <c r="H3258" s="496"/>
      <c r="I3258" s="496"/>
      <c r="J3258" s="496"/>
      <c r="K3258" s="496"/>
      <c r="L3258" s="496"/>
      <c r="M3258" s="496"/>
      <c r="N3258" s="496"/>
      <c r="O3258" s="496"/>
      <c r="P3258" s="496"/>
      <c r="Q3258" s="496"/>
    </row>
    <row r="3259" spans="6:17">
      <c r="F3259" s="496"/>
      <c r="G3259" s="496"/>
      <c r="H3259" s="496"/>
      <c r="I3259" s="496"/>
      <c r="J3259" s="496"/>
      <c r="K3259" s="496"/>
      <c r="L3259" s="496"/>
      <c r="M3259" s="496"/>
      <c r="N3259" s="496"/>
      <c r="O3259" s="496"/>
      <c r="P3259" s="496"/>
      <c r="Q3259" s="496"/>
    </row>
    <row r="3260" spans="6:17">
      <c r="F3260" s="496"/>
      <c r="G3260" s="496"/>
      <c r="H3260" s="496"/>
      <c r="I3260" s="496"/>
      <c r="J3260" s="496"/>
      <c r="K3260" s="496"/>
      <c r="L3260" s="496"/>
      <c r="M3260" s="496"/>
      <c r="N3260" s="496"/>
      <c r="O3260" s="496"/>
      <c r="P3260" s="496"/>
      <c r="Q3260" s="496"/>
    </row>
    <row r="3261" spans="6:17">
      <c r="F3261" s="496"/>
      <c r="G3261" s="496"/>
      <c r="H3261" s="496"/>
      <c r="I3261" s="496"/>
      <c r="J3261" s="496"/>
      <c r="K3261" s="496"/>
      <c r="L3261" s="496"/>
      <c r="M3261" s="496"/>
      <c r="N3261" s="496"/>
      <c r="O3261" s="496"/>
      <c r="P3261" s="496"/>
      <c r="Q3261" s="496"/>
    </row>
    <row r="3262" spans="6:17">
      <c r="F3262" s="496"/>
      <c r="G3262" s="496"/>
      <c r="H3262" s="496"/>
      <c r="I3262" s="496"/>
      <c r="J3262" s="496"/>
      <c r="K3262" s="496"/>
      <c r="L3262" s="496"/>
      <c r="M3262" s="496"/>
      <c r="N3262" s="496"/>
      <c r="O3262" s="496"/>
      <c r="P3262" s="496"/>
      <c r="Q3262" s="496"/>
    </row>
    <row r="3263" spans="6:17">
      <c r="F3263" s="496"/>
      <c r="G3263" s="496"/>
      <c r="H3263" s="496"/>
      <c r="I3263" s="496"/>
      <c r="J3263" s="496"/>
      <c r="K3263" s="496"/>
      <c r="L3263" s="496"/>
      <c r="M3263" s="496"/>
      <c r="N3263" s="496"/>
      <c r="O3263" s="496"/>
      <c r="P3263" s="496"/>
      <c r="Q3263" s="496"/>
    </row>
    <row r="3264" spans="6:17">
      <c r="F3264" s="496"/>
      <c r="G3264" s="496"/>
      <c r="H3264" s="496"/>
      <c r="I3264" s="496"/>
      <c r="J3264" s="496"/>
      <c r="K3264" s="496"/>
      <c r="L3264" s="496"/>
      <c r="M3264" s="496"/>
      <c r="N3264" s="496"/>
      <c r="O3264" s="496"/>
      <c r="P3264" s="496"/>
      <c r="Q3264" s="496"/>
    </row>
    <row r="3265" spans="6:17">
      <c r="F3265" s="496"/>
      <c r="G3265" s="496"/>
      <c r="H3265" s="496"/>
      <c r="I3265" s="496"/>
      <c r="J3265" s="496"/>
      <c r="K3265" s="496"/>
      <c r="L3265" s="496"/>
      <c r="M3265" s="496"/>
      <c r="N3265" s="496"/>
      <c r="O3265" s="496"/>
      <c r="P3265" s="496"/>
      <c r="Q3265" s="496"/>
    </row>
    <row r="3266" spans="6:17">
      <c r="F3266" s="496"/>
      <c r="G3266" s="496"/>
      <c r="H3266" s="496"/>
      <c r="I3266" s="496"/>
      <c r="J3266" s="496"/>
      <c r="K3266" s="496"/>
      <c r="L3266" s="496"/>
      <c r="M3266" s="496"/>
      <c r="N3266" s="496"/>
      <c r="O3266" s="496"/>
      <c r="P3266" s="496"/>
      <c r="Q3266" s="496"/>
    </row>
    <row r="3267" spans="6:17">
      <c r="F3267" s="496"/>
      <c r="G3267" s="496"/>
      <c r="H3267" s="496"/>
      <c r="I3267" s="496"/>
      <c r="J3267" s="496"/>
      <c r="K3267" s="496"/>
      <c r="L3267" s="496"/>
      <c r="M3267" s="496"/>
      <c r="N3267" s="496"/>
      <c r="O3267" s="496"/>
      <c r="P3267" s="496"/>
      <c r="Q3267" s="496"/>
    </row>
    <row r="3268" spans="6:17">
      <c r="F3268" s="496"/>
      <c r="G3268" s="496"/>
      <c r="H3268" s="496"/>
      <c r="I3268" s="496"/>
      <c r="J3268" s="496"/>
      <c r="K3268" s="496"/>
      <c r="L3268" s="496"/>
      <c r="M3268" s="496"/>
      <c r="N3268" s="496"/>
      <c r="O3268" s="496"/>
      <c r="P3268" s="496"/>
      <c r="Q3268" s="496"/>
    </row>
    <row r="3269" spans="6:17">
      <c r="F3269" s="496"/>
      <c r="G3269" s="496"/>
      <c r="H3269" s="496"/>
      <c r="I3269" s="496"/>
      <c r="J3269" s="496"/>
      <c r="K3269" s="496"/>
      <c r="L3269" s="496"/>
      <c r="M3269" s="496"/>
      <c r="N3269" s="496"/>
      <c r="O3269" s="496"/>
      <c r="P3269" s="496"/>
      <c r="Q3269" s="496"/>
    </row>
    <row r="3270" spans="6:17">
      <c r="F3270" s="496"/>
      <c r="G3270" s="496"/>
      <c r="H3270" s="496"/>
      <c r="I3270" s="496"/>
      <c r="J3270" s="496"/>
      <c r="K3270" s="496"/>
      <c r="L3270" s="496"/>
      <c r="M3270" s="496"/>
      <c r="N3270" s="496"/>
      <c r="O3270" s="496"/>
      <c r="P3270" s="496"/>
      <c r="Q3270" s="496"/>
    </row>
    <row r="3271" spans="6:17">
      <c r="F3271" s="496"/>
      <c r="G3271" s="496"/>
      <c r="H3271" s="496"/>
      <c r="I3271" s="496"/>
      <c r="J3271" s="496"/>
      <c r="K3271" s="496"/>
      <c r="L3271" s="496"/>
      <c r="M3271" s="496"/>
      <c r="N3271" s="496"/>
      <c r="O3271" s="496"/>
      <c r="P3271" s="496"/>
      <c r="Q3271" s="496"/>
    </row>
    <row r="3272" spans="6:17">
      <c r="F3272" s="496"/>
      <c r="G3272" s="496"/>
      <c r="H3272" s="496"/>
      <c r="I3272" s="496"/>
      <c r="J3272" s="496"/>
      <c r="K3272" s="496"/>
      <c r="L3272" s="496"/>
      <c r="M3272" s="496"/>
      <c r="N3272" s="496"/>
      <c r="O3272" s="496"/>
      <c r="P3272" s="496"/>
      <c r="Q3272" s="496"/>
    </row>
    <row r="3273" spans="6:17">
      <c r="F3273" s="496"/>
      <c r="G3273" s="496"/>
      <c r="H3273" s="496"/>
      <c r="I3273" s="496"/>
      <c r="J3273" s="496"/>
      <c r="K3273" s="496"/>
      <c r="L3273" s="496"/>
      <c r="M3273" s="496"/>
      <c r="N3273" s="496"/>
      <c r="O3273" s="496"/>
      <c r="P3273" s="496"/>
      <c r="Q3273" s="496"/>
    </row>
    <row r="3274" spans="6:17">
      <c r="F3274" s="496"/>
      <c r="G3274" s="496"/>
      <c r="H3274" s="496"/>
      <c r="I3274" s="496"/>
      <c r="J3274" s="496"/>
      <c r="K3274" s="496"/>
      <c r="L3274" s="496"/>
      <c r="M3274" s="496"/>
      <c r="N3274" s="496"/>
      <c r="O3274" s="496"/>
      <c r="P3274" s="496"/>
      <c r="Q3274" s="496"/>
    </row>
    <row r="3275" spans="6:17">
      <c r="F3275" s="496"/>
      <c r="G3275" s="496"/>
      <c r="H3275" s="496"/>
      <c r="I3275" s="496"/>
      <c r="J3275" s="496"/>
      <c r="K3275" s="496"/>
      <c r="L3275" s="496"/>
      <c r="M3275" s="496"/>
      <c r="N3275" s="496"/>
      <c r="O3275" s="496"/>
      <c r="P3275" s="496"/>
      <c r="Q3275" s="496"/>
    </row>
    <row r="3276" spans="6:17">
      <c r="F3276" s="496"/>
      <c r="G3276" s="496"/>
      <c r="H3276" s="496"/>
      <c r="I3276" s="496"/>
      <c r="J3276" s="496"/>
      <c r="K3276" s="496"/>
      <c r="L3276" s="496"/>
      <c r="M3276" s="496"/>
      <c r="N3276" s="496"/>
      <c r="O3276" s="496"/>
      <c r="P3276" s="496"/>
      <c r="Q3276" s="496"/>
    </row>
    <row r="3277" spans="6:17">
      <c r="F3277" s="496"/>
      <c r="G3277" s="496"/>
      <c r="H3277" s="496"/>
      <c r="I3277" s="496"/>
      <c r="J3277" s="496"/>
      <c r="K3277" s="496"/>
      <c r="L3277" s="496"/>
      <c r="M3277" s="496"/>
      <c r="N3277" s="496"/>
      <c r="O3277" s="496"/>
      <c r="P3277" s="496"/>
      <c r="Q3277" s="496"/>
    </row>
    <row r="3278" spans="6:17">
      <c r="F3278" s="496"/>
      <c r="G3278" s="496"/>
      <c r="H3278" s="496"/>
      <c r="I3278" s="496"/>
      <c r="J3278" s="496"/>
      <c r="K3278" s="496"/>
      <c r="L3278" s="496"/>
      <c r="M3278" s="496"/>
      <c r="N3278" s="496"/>
      <c r="O3278" s="496"/>
      <c r="P3278" s="496"/>
      <c r="Q3278" s="496"/>
    </row>
    <row r="3279" spans="6:17">
      <c r="F3279" s="496"/>
      <c r="G3279" s="496"/>
      <c r="H3279" s="496"/>
      <c r="I3279" s="496"/>
      <c r="J3279" s="496"/>
      <c r="K3279" s="496"/>
      <c r="L3279" s="496"/>
      <c r="M3279" s="496"/>
      <c r="N3279" s="496"/>
      <c r="O3279" s="496"/>
      <c r="P3279" s="496"/>
      <c r="Q3279" s="496"/>
    </row>
    <row r="3280" spans="6:17">
      <c r="F3280" s="496"/>
      <c r="G3280" s="496"/>
      <c r="H3280" s="496"/>
      <c r="I3280" s="496"/>
      <c r="J3280" s="496"/>
      <c r="K3280" s="496"/>
      <c r="L3280" s="496"/>
      <c r="M3280" s="496"/>
      <c r="N3280" s="496"/>
      <c r="O3280" s="496"/>
      <c r="P3280" s="496"/>
      <c r="Q3280" s="496"/>
    </row>
    <row r="3281" spans="6:17">
      <c r="F3281" s="496"/>
      <c r="G3281" s="496"/>
      <c r="H3281" s="496"/>
      <c r="I3281" s="496"/>
      <c r="J3281" s="496"/>
      <c r="K3281" s="496"/>
      <c r="L3281" s="496"/>
      <c r="M3281" s="496"/>
      <c r="N3281" s="496"/>
      <c r="O3281" s="496"/>
      <c r="P3281" s="496"/>
      <c r="Q3281" s="496"/>
    </row>
    <row r="3282" spans="6:17">
      <c r="F3282" s="496"/>
      <c r="G3282" s="496"/>
      <c r="H3282" s="496"/>
      <c r="I3282" s="496"/>
      <c r="J3282" s="496"/>
      <c r="K3282" s="496"/>
      <c r="L3282" s="496"/>
      <c r="M3282" s="496"/>
      <c r="N3282" s="496"/>
      <c r="O3282" s="496"/>
      <c r="P3282" s="496"/>
      <c r="Q3282" s="496"/>
    </row>
    <row r="3283" spans="6:17">
      <c r="F3283" s="496"/>
      <c r="G3283" s="496"/>
      <c r="H3283" s="496"/>
      <c r="I3283" s="496"/>
      <c r="J3283" s="496"/>
      <c r="K3283" s="496"/>
      <c r="L3283" s="496"/>
      <c r="M3283" s="496"/>
      <c r="N3283" s="496"/>
      <c r="O3283" s="496"/>
      <c r="P3283" s="496"/>
      <c r="Q3283" s="496"/>
    </row>
    <row r="3284" spans="6:17">
      <c r="F3284" s="496"/>
      <c r="G3284" s="496"/>
      <c r="H3284" s="496"/>
      <c r="I3284" s="496"/>
      <c r="J3284" s="496"/>
      <c r="K3284" s="496"/>
      <c r="L3284" s="496"/>
      <c r="M3284" s="496"/>
      <c r="N3284" s="496"/>
      <c r="O3284" s="496"/>
      <c r="P3284" s="496"/>
      <c r="Q3284" s="496"/>
    </row>
    <row r="3285" spans="6:17">
      <c r="F3285" s="496"/>
      <c r="G3285" s="496"/>
      <c r="H3285" s="496"/>
      <c r="I3285" s="496"/>
      <c r="J3285" s="496"/>
      <c r="K3285" s="496"/>
      <c r="L3285" s="496"/>
      <c r="M3285" s="496"/>
      <c r="N3285" s="496"/>
      <c r="O3285" s="496"/>
      <c r="P3285" s="496"/>
      <c r="Q3285" s="496"/>
    </row>
    <row r="3286" spans="6:17">
      <c r="F3286" s="496"/>
      <c r="G3286" s="496"/>
      <c r="H3286" s="496"/>
      <c r="I3286" s="496"/>
      <c r="J3286" s="496"/>
      <c r="K3286" s="496"/>
      <c r="L3286" s="496"/>
      <c r="M3286" s="496"/>
      <c r="N3286" s="496"/>
      <c r="O3286" s="496"/>
      <c r="P3286" s="496"/>
      <c r="Q3286" s="496"/>
    </row>
    <row r="3287" spans="6:17">
      <c r="F3287" s="496"/>
      <c r="G3287" s="496"/>
      <c r="H3287" s="496"/>
      <c r="I3287" s="496"/>
      <c r="J3287" s="496"/>
      <c r="K3287" s="496"/>
      <c r="L3287" s="496"/>
      <c r="M3287" s="496"/>
      <c r="N3287" s="496"/>
      <c r="O3287" s="496"/>
      <c r="P3287" s="496"/>
      <c r="Q3287" s="496"/>
    </row>
    <row r="3288" spans="6:17">
      <c r="F3288" s="496"/>
      <c r="G3288" s="496"/>
      <c r="H3288" s="496"/>
      <c r="I3288" s="496"/>
      <c r="J3288" s="496"/>
      <c r="K3288" s="496"/>
      <c r="L3288" s="496"/>
      <c r="M3288" s="496"/>
      <c r="N3288" s="496"/>
      <c r="O3288" s="496"/>
      <c r="P3288" s="496"/>
      <c r="Q3288" s="496"/>
    </row>
    <row r="3289" spans="6:17">
      <c r="F3289" s="496"/>
      <c r="G3289" s="496"/>
      <c r="H3289" s="496"/>
      <c r="I3289" s="496"/>
      <c r="J3289" s="496"/>
      <c r="K3289" s="496"/>
      <c r="L3289" s="496"/>
      <c r="M3289" s="496"/>
      <c r="N3289" s="496"/>
      <c r="O3289" s="496"/>
      <c r="P3289" s="496"/>
      <c r="Q3289" s="496"/>
    </row>
    <row r="3290" spans="6:17">
      <c r="F3290" s="496"/>
      <c r="G3290" s="496"/>
      <c r="H3290" s="496"/>
      <c r="I3290" s="496"/>
      <c r="J3290" s="496"/>
      <c r="K3290" s="496"/>
      <c r="L3290" s="496"/>
      <c r="M3290" s="496"/>
      <c r="N3290" s="496"/>
      <c r="O3290" s="496"/>
      <c r="P3290" s="496"/>
      <c r="Q3290" s="496"/>
    </row>
    <row r="3291" spans="6:17">
      <c r="F3291" s="496"/>
      <c r="G3291" s="496"/>
      <c r="H3291" s="496"/>
      <c r="I3291" s="496"/>
      <c r="J3291" s="496"/>
      <c r="K3291" s="496"/>
      <c r="L3291" s="496"/>
      <c r="M3291" s="496"/>
      <c r="N3291" s="496"/>
      <c r="O3291" s="496"/>
      <c r="P3291" s="496"/>
      <c r="Q3291" s="496"/>
    </row>
    <row r="3292" spans="6:17">
      <c r="F3292" s="496"/>
      <c r="G3292" s="496"/>
      <c r="H3292" s="496"/>
      <c r="I3292" s="496"/>
      <c r="J3292" s="496"/>
      <c r="K3292" s="496"/>
      <c r="L3292" s="496"/>
      <c r="M3292" s="496"/>
      <c r="N3292" s="496"/>
      <c r="O3292" s="496"/>
      <c r="P3292" s="496"/>
      <c r="Q3292" s="496"/>
    </row>
    <row r="3293" spans="6:17">
      <c r="F3293" s="496"/>
      <c r="G3293" s="496"/>
      <c r="H3293" s="496"/>
      <c r="I3293" s="496"/>
      <c r="J3293" s="496"/>
      <c r="K3293" s="496"/>
      <c r="L3293" s="496"/>
      <c r="M3293" s="496"/>
      <c r="N3293" s="496"/>
      <c r="O3293" s="496"/>
      <c r="P3293" s="496"/>
      <c r="Q3293" s="496"/>
    </row>
    <row r="3294" spans="6:17">
      <c r="F3294" s="496"/>
      <c r="G3294" s="496"/>
      <c r="H3294" s="496"/>
      <c r="I3294" s="496"/>
      <c r="J3294" s="496"/>
      <c r="K3294" s="496"/>
      <c r="L3294" s="496"/>
      <c r="M3294" s="496"/>
      <c r="N3294" s="496"/>
      <c r="O3294" s="496"/>
      <c r="P3294" s="496"/>
      <c r="Q3294" s="496"/>
    </row>
    <row r="3295" spans="6:17">
      <c r="F3295" s="496"/>
      <c r="G3295" s="496"/>
      <c r="H3295" s="496"/>
      <c r="I3295" s="496"/>
      <c r="J3295" s="496"/>
      <c r="K3295" s="496"/>
      <c r="L3295" s="496"/>
      <c r="M3295" s="496"/>
      <c r="N3295" s="496"/>
      <c r="O3295" s="496"/>
      <c r="P3295" s="496"/>
      <c r="Q3295" s="496"/>
    </row>
    <row r="3296" spans="6:17">
      <c r="F3296" s="496"/>
      <c r="G3296" s="496"/>
      <c r="H3296" s="496"/>
      <c r="I3296" s="496"/>
      <c r="J3296" s="496"/>
      <c r="K3296" s="496"/>
      <c r="L3296" s="496"/>
      <c r="M3296" s="496"/>
      <c r="N3296" s="496"/>
      <c r="O3296" s="496"/>
      <c r="P3296" s="496"/>
      <c r="Q3296" s="496"/>
    </row>
    <row r="3297" spans="6:17">
      <c r="F3297" s="496"/>
      <c r="G3297" s="496"/>
      <c r="H3297" s="496"/>
      <c r="I3297" s="496"/>
      <c r="J3297" s="496"/>
      <c r="K3297" s="496"/>
      <c r="L3297" s="496"/>
      <c r="M3297" s="496"/>
      <c r="N3297" s="496"/>
      <c r="O3297" s="496"/>
      <c r="P3297" s="496"/>
      <c r="Q3297" s="496"/>
    </row>
    <row r="3298" spans="6:17">
      <c r="F3298" s="496"/>
      <c r="G3298" s="496"/>
      <c r="H3298" s="496"/>
      <c r="I3298" s="496"/>
      <c r="J3298" s="496"/>
      <c r="K3298" s="496"/>
      <c r="L3298" s="496"/>
      <c r="M3298" s="496"/>
      <c r="N3298" s="496"/>
      <c r="O3298" s="496"/>
      <c r="P3298" s="496"/>
      <c r="Q3298" s="496"/>
    </row>
    <row r="3299" spans="6:17">
      <c r="F3299" s="496"/>
      <c r="G3299" s="496"/>
      <c r="H3299" s="496"/>
      <c r="I3299" s="496"/>
      <c r="J3299" s="496"/>
      <c r="K3299" s="496"/>
      <c r="L3299" s="496"/>
      <c r="M3299" s="496"/>
      <c r="N3299" s="496"/>
      <c r="O3299" s="496"/>
      <c r="P3299" s="496"/>
      <c r="Q3299" s="496"/>
    </row>
    <row r="3300" spans="6:17">
      <c r="F3300" s="496"/>
      <c r="G3300" s="496"/>
      <c r="H3300" s="496"/>
      <c r="I3300" s="496"/>
      <c r="J3300" s="496"/>
      <c r="K3300" s="496"/>
      <c r="L3300" s="496"/>
      <c r="M3300" s="496"/>
      <c r="N3300" s="496"/>
      <c r="O3300" s="496"/>
      <c r="P3300" s="496"/>
      <c r="Q3300" s="496"/>
    </row>
    <row r="3301" spans="6:17">
      <c r="F3301" s="496"/>
      <c r="G3301" s="496"/>
      <c r="H3301" s="496"/>
      <c r="I3301" s="496"/>
      <c r="J3301" s="496"/>
      <c r="K3301" s="496"/>
      <c r="L3301" s="496"/>
      <c r="M3301" s="496"/>
      <c r="N3301" s="496"/>
      <c r="O3301" s="496"/>
      <c r="P3301" s="496"/>
      <c r="Q3301" s="496"/>
    </row>
    <row r="3302" spans="6:17">
      <c r="F3302" s="496"/>
      <c r="G3302" s="496"/>
      <c r="H3302" s="496"/>
      <c r="I3302" s="496"/>
      <c r="J3302" s="496"/>
      <c r="K3302" s="496"/>
      <c r="L3302" s="496"/>
      <c r="M3302" s="496"/>
      <c r="N3302" s="496"/>
      <c r="O3302" s="496"/>
      <c r="P3302" s="496"/>
      <c r="Q3302" s="496"/>
    </row>
    <row r="3303" spans="6:17">
      <c r="F3303" s="496"/>
      <c r="G3303" s="496"/>
      <c r="H3303" s="496"/>
      <c r="I3303" s="496"/>
      <c r="J3303" s="496"/>
      <c r="K3303" s="496"/>
      <c r="L3303" s="496"/>
      <c r="M3303" s="496"/>
      <c r="N3303" s="496"/>
      <c r="O3303" s="496"/>
      <c r="P3303" s="496"/>
      <c r="Q3303" s="496"/>
    </row>
    <row r="3304" spans="6:17">
      <c r="F3304" s="496"/>
      <c r="G3304" s="496"/>
      <c r="H3304" s="496"/>
      <c r="I3304" s="496"/>
      <c r="J3304" s="496"/>
      <c r="K3304" s="496"/>
      <c r="L3304" s="496"/>
      <c r="M3304" s="496"/>
      <c r="N3304" s="496"/>
      <c r="O3304" s="496"/>
      <c r="P3304" s="496"/>
      <c r="Q3304" s="496"/>
    </row>
    <row r="3305" spans="6:17">
      <c r="F3305" s="496"/>
      <c r="G3305" s="496"/>
      <c r="H3305" s="496"/>
      <c r="I3305" s="496"/>
      <c r="J3305" s="496"/>
      <c r="K3305" s="496"/>
      <c r="L3305" s="496"/>
      <c r="M3305" s="496"/>
      <c r="N3305" s="496"/>
      <c r="O3305" s="496"/>
      <c r="P3305" s="496"/>
      <c r="Q3305" s="496"/>
    </row>
    <row r="3306" spans="6:17">
      <c r="F3306" s="496"/>
      <c r="G3306" s="496"/>
      <c r="H3306" s="496"/>
      <c r="I3306" s="496"/>
      <c r="J3306" s="496"/>
      <c r="K3306" s="496"/>
      <c r="L3306" s="496"/>
      <c r="M3306" s="496"/>
      <c r="N3306" s="496"/>
      <c r="O3306" s="496"/>
      <c r="P3306" s="496"/>
      <c r="Q3306" s="496"/>
    </row>
    <row r="3307" spans="6:17">
      <c r="F3307" s="496"/>
      <c r="G3307" s="496"/>
      <c r="H3307" s="496"/>
      <c r="I3307" s="496"/>
      <c r="J3307" s="496"/>
      <c r="K3307" s="496"/>
      <c r="L3307" s="496"/>
      <c r="M3307" s="496"/>
      <c r="N3307" s="496"/>
      <c r="O3307" s="496"/>
      <c r="P3307" s="496"/>
      <c r="Q3307" s="496"/>
    </row>
    <row r="3308" spans="6:17">
      <c r="F3308" s="496"/>
      <c r="G3308" s="496"/>
      <c r="H3308" s="496"/>
      <c r="I3308" s="496"/>
      <c r="J3308" s="496"/>
      <c r="K3308" s="496"/>
      <c r="L3308" s="496"/>
      <c r="M3308" s="496"/>
      <c r="N3308" s="496"/>
      <c r="O3308" s="496"/>
      <c r="P3308" s="496"/>
      <c r="Q3308" s="496"/>
    </row>
    <row r="3309" spans="6:17">
      <c r="F3309" s="496"/>
      <c r="G3309" s="496"/>
      <c r="H3309" s="496"/>
      <c r="I3309" s="496"/>
      <c r="J3309" s="496"/>
      <c r="K3309" s="496"/>
      <c r="L3309" s="496"/>
      <c r="M3309" s="496"/>
      <c r="N3309" s="496"/>
      <c r="O3309" s="496"/>
      <c r="P3309" s="496"/>
      <c r="Q3309" s="496"/>
    </row>
    <row r="3310" spans="6:17">
      <c r="F3310" s="496"/>
      <c r="G3310" s="496"/>
      <c r="H3310" s="496"/>
      <c r="I3310" s="496"/>
      <c r="J3310" s="496"/>
      <c r="K3310" s="496"/>
      <c r="L3310" s="496"/>
      <c r="M3310" s="496"/>
      <c r="N3310" s="496"/>
      <c r="O3310" s="496"/>
      <c r="P3310" s="496"/>
      <c r="Q3310" s="496"/>
    </row>
    <row r="3311" spans="6:17">
      <c r="F3311" s="496"/>
      <c r="G3311" s="496"/>
      <c r="H3311" s="496"/>
      <c r="I3311" s="496"/>
      <c r="J3311" s="496"/>
      <c r="K3311" s="496"/>
      <c r="L3311" s="496"/>
      <c r="M3311" s="496"/>
      <c r="N3311" s="496"/>
      <c r="O3311" s="496"/>
      <c r="P3311" s="496"/>
      <c r="Q3311" s="496"/>
    </row>
    <row r="3312" spans="6:17">
      <c r="F3312" s="496"/>
      <c r="G3312" s="496"/>
      <c r="H3312" s="496"/>
      <c r="I3312" s="496"/>
      <c r="J3312" s="496"/>
      <c r="K3312" s="496"/>
      <c r="L3312" s="496"/>
      <c r="M3312" s="496"/>
      <c r="N3312" s="496"/>
      <c r="O3312" s="496"/>
      <c r="P3312" s="496"/>
      <c r="Q3312" s="496"/>
    </row>
    <row r="3313" spans="6:17">
      <c r="F3313" s="496"/>
      <c r="G3313" s="496"/>
      <c r="H3313" s="496"/>
      <c r="I3313" s="496"/>
      <c r="J3313" s="496"/>
      <c r="K3313" s="496"/>
      <c r="L3313" s="496"/>
      <c r="M3313" s="496"/>
      <c r="N3313" s="496"/>
      <c r="O3313" s="496"/>
      <c r="P3313" s="496"/>
      <c r="Q3313" s="496"/>
    </row>
    <row r="3314" spans="6:17">
      <c r="F3314" s="496"/>
      <c r="G3314" s="496"/>
      <c r="H3314" s="496"/>
      <c r="I3314" s="496"/>
      <c r="J3314" s="496"/>
      <c r="K3314" s="496"/>
      <c r="L3314" s="496"/>
      <c r="M3314" s="496"/>
      <c r="N3314" s="496"/>
      <c r="O3314" s="496"/>
      <c r="P3314" s="496"/>
      <c r="Q3314" s="496"/>
    </row>
    <row r="3315" spans="6:17">
      <c r="F3315" s="496"/>
      <c r="G3315" s="496"/>
      <c r="H3315" s="496"/>
      <c r="I3315" s="496"/>
      <c r="J3315" s="496"/>
      <c r="K3315" s="496"/>
      <c r="L3315" s="496"/>
      <c r="M3315" s="496"/>
      <c r="N3315" s="496"/>
      <c r="O3315" s="496"/>
      <c r="P3315" s="496"/>
      <c r="Q3315" s="496"/>
    </row>
    <row r="3316" spans="6:17">
      <c r="F3316" s="496"/>
      <c r="G3316" s="496"/>
      <c r="H3316" s="496"/>
      <c r="I3316" s="496"/>
      <c r="J3316" s="496"/>
      <c r="K3316" s="496"/>
      <c r="L3316" s="496"/>
      <c r="M3316" s="496"/>
      <c r="N3316" s="496"/>
      <c r="O3316" s="496"/>
      <c r="P3316" s="496"/>
      <c r="Q3316" s="496"/>
    </row>
    <row r="3317" spans="6:17">
      <c r="F3317" s="496"/>
      <c r="G3317" s="496"/>
      <c r="H3317" s="496"/>
      <c r="I3317" s="496"/>
      <c r="J3317" s="496"/>
      <c r="K3317" s="496"/>
      <c r="L3317" s="496"/>
      <c r="M3317" s="496"/>
      <c r="N3317" s="496"/>
      <c r="O3317" s="496"/>
      <c r="P3317" s="496"/>
      <c r="Q3317" s="496"/>
    </row>
    <row r="3318" spans="6:17">
      <c r="F3318" s="496"/>
      <c r="G3318" s="496"/>
      <c r="H3318" s="496"/>
      <c r="I3318" s="496"/>
      <c r="J3318" s="496"/>
      <c r="K3318" s="496"/>
      <c r="L3318" s="496"/>
      <c r="M3318" s="496"/>
      <c r="N3318" s="496"/>
      <c r="O3318" s="496"/>
      <c r="P3318" s="496"/>
      <c r="Q3318" s="496"/>
    </row>
    <row r="3319" spans="6:17">
      <c r="F3319" s="496"/>
      <c r="G3319" s="496"/>
      <c r="H3319" s="496"/>
      <c r="I3319" s="496"/>
      <c r="J3319" s="496"/>
      <c r="K3319" s="496"/>
      <c r="L3319" s="496"/>
      <c r="M3319" s="496"/>
      <c r="N3319" s="496"/>
      <c r="O3319" s="496"/>
      <c r="P3319" s="496"/>
      <c r="Q3319" s="496"/>
    </row>
    <row r="3320" spans="6:17">
      <c r="F3320" s="496"/>
      <c r="G3320" s="496"/>
      <c r="H3320" s="496"/>
      <c r="I3320" s="496"/>
      <c r="J3320" s="496"/>
      <c r="K3320" s="496"/>
      <c r="L3320" s="496"/>
      <c r="M3320" s="496"/>
      <c r="N3320" s="496"/>
      <c r="O3320" s="496"/>
      <c r="P3320" s="496"/>
      <c r="Q3320" s="496"/>
    </row>
    <row r="3321" spans="6:17">
      <c r="F3321" s="496"/>
      <c r="G3321" s="496"/>
      <c r="H3321" s="496"/>
      <c r="I3321" s="496"/>
      <c r="J3321" s="496"/>
      <c r="K3321" s="496"/>
      <c r="L3321" s="496"/>
      <c r="M3321" s="496"/>
      <c r="N3321" s="496"/>
      <c r="O3321" s="496"/>
      <c r="P3321" s="496"/>
      <c r="Q3321" s="496"/>
    </row>
    <row r="3322" spans="6:17">
      <c r="F3322" s="496"/>
      <c r="G3322" s="496"/>
      <c r="H3322" s="496"/>
      <c r="I3322" s="496"/>
      <c r="J3322" s="496"/>
      <c r="K3322" s="496"/>
      <c r="L3322" s="496"/>
      <c r="M3322" s="496"/>
      <c r="N3322" s="496"/>
      <c r="O3322" s="496"/>
      <c r="P3322" s="496"/>
      <c r="Q3322" s="496"/>
    </row>
    <row r="3323" spans="6:17">
      <c r="F3323" s="496"/>
      <c r="G3323" s="496"/>
      <c r="H3323" s="496"/>
      <c r="I3323" s="496"/>
      <c r="J3323" s="496"/>
      <c r="K3323" s="496"/>
      <c r="L3323" s="496"/>
      <c r="M3323" s="496"/>
      <c r="N3323" s="496"/>
      <c r="O3323" s="496"/>
      <c r="P3323" s="496"/>
      <c r="Q3323" s="496"/>
    </row>
    <row r="3324" spans="6:17">
      <c r="F3324" s="496"/>
      <c r="G3324" s="496"/>
      <c r="H3324" s="496"/>
      <c r="I3324" s="496"/>
      <c r="J3324" s="496"/>
      <c r="K3324" s="496"/>
      <c r="L3324" s="496"/>
      <c r="M3324" s="496"/>
      <c r="N3324" s="496"/>
      <c r="O3324" s="496"/>
      <c r="P3324" s="496"/>
      <c r="Q3324" s="496"/>
    </row>
    <row r="3325" spans="6:17">
      <c r="F3325" s="496"/>
      <c r="G3325" s="496"/>
      <c r="H3325" s="496"/>
      <c r="I3325" s="496"/>
      <c r="J3325" s="496"/>
      <c r="K3325" s="496"/>
      <c r="L3325" s="496"/>
      <c r="M3325" s="496"/>
      <c r="N3325" s="496"/>
      <c r="O3325" s="496"/>
      <c r="P3325" s="496"/>
      <c r="Q3325" s="496"/>
    </row>
    <row r="3326" spans="6:17">
      <c r="F3326" s="496"/>
      <c r="G3326" s="496"/>
      <c r="H3326" s="496"/>
      <c r="I3326" s="496"/>
      <c r="J3326" s="496"/>
      <c r="K3326" s="496"/>
      <c r="L3326" s="496"/>
      <c r="M3326" s="496"/>
      <c r="N3326" s="496"/>
      <c r="O3326" s="496"/>
      <c r="P3326" s="496"/>
      <c r="Q3326" s="496"/>
    </row>
    <row r="3327" spans="6:17">
      <c r="F3327" s="496"/>
      <c r="G3327" s="496"/>
      <c r="H3327" s="496"/>
      <c r="I3327" s="496"/>
      <c r="J3327" s="496"/>
      <c r="K3327" s="496"/>
      <c r="L3327" s="496"/>
      <c r="M3327" s="496"/>
      <c r="N3327" s="496"/>
      <c r="O3327" s="496"/>
      <c r="P3327" s="496"/>
      <c r="Q3327" s="496"/>
    </row>
    <row r="3328" spans="6:17">
      <c r="F3328" s="496"/>
      <c r="G3328" s="496"/>
      <c r="H3328" s="496"/>
      <c r="I3328" s="496"/>
      <c r="J3328" s="496"/>
      <c r="K3328" s="496"/>
      <c r="L3328" s="496"/>
      <c r="M3328" s="496"/>
      <c r="N3328" s="496"/>
      <c r="O3328" s="496"/>
      <c r="P3328" s="496"/>
      <c r="Q3328" s="496"/>
    </row>
    <row r="3329" spans="6:17">
      <c r="F3329" s="496"/>
      <c r="G3329" s="496"/>
      <c r="H3329" s="496"/>
      <c r="I3329" s="496"/>
      <c r="J3329" s="496"/>
      <c r="K3329" s="496"/>
      <c r="L3329" s="496"/>
      <c r="M3329" s="496"/>
      <c r="N3329" s="496"/>
      <c r="O3329" s="496"/>
      <c r="P3329" s="496"/>
      <c r="Q3329" s="496"/>
    </row>
    <row r="3330" spans="6:17">
      <c r="F3330" s="496"/>
      <c r="G3330" s="496"/>
      <c r="H3330" s="496"/>
      <c r="I3330" s="496"/>
      <c r="J3330" s="496"/>
      <c r="K3330" s="496"/>
      <c r="L3330" s="496"/>
      <c r="M3330" s="496"/>
      <c r="N3330" s="496"/>
      <c r="O3330" s="496"/>
      <c r="P3330" s="496"/>
      <c r="Q3330" s="496"/>
    </row>
    <row r="3331" spans="6:17">
      <c r="F3331" s="496"/>
      <c r="G3331" s="496"/>
      <c r="H3331" s="496"/>
      <c r="I3331" s="496"/>
      <c r="J3331" s="496"/>
      <c r="K3331" s="496"/>
      <c r="L3331" s="496"/>
      <c r="M3331" s="496"/>
      <c r="N3331" s="496"/>
      <c r="O3331" s="496"/>
      <c r="P3331" s="496"/>
      <c r="Q3331" s="496"/>
    </row>
    <row r="3332" spans="6:17">
      <c r="F3332" s="496"/>
      <c r="G3332" s="496"/>
      <c r="H3332" s="496"/>
      <c r="I3332" s="496"/>
      <c r="J3332" s="496"/>
      <c r="K3332" s="496"/>
      <c r="L3332" s="496"/>
      <c r="M3332" s="496"/>
      <c r="N3332" s="496"/>
      <c r="O3332" s="496"/>
      <c r="P3332" s="496"/>
      <c r="Q3332" s="496"/>
    </row>
    <row r="3333" spans="6:17">
      <c r="F3333" s="496"/>
      <c r="G3333" s="496"/>
      <c r="H3333" s="496"/>
      <c r="I3333" s="496"/>
      <c r="J3333" s="496"/>
      <c r="K3333" s="496"/>
      <c r="L3333" s="496"/>
      <c r="M3333" s="496"/>
      <c r="N3333" s="496"/>
      <c r="O3333" s="496"/>
      <c r="P3333" s="496"/>
      <c r="Q3333" s="496"/>
    </row>
    <row r="3334" spans="6:17">
      <c r="F3334" s="496"/>
      <c r="G3334" s="496"/>
      <c r="H3334" s="496"/>
      <c r="I3334" s="496"/>
      <c r="J3334" s="496"/>
      <c r="K3334" s="496"/>
      <c r="L3334" s="496"/>
      <c r="M3334" s="496"/>
      <c r="N3334" s="496"/>
      <c r="O3334" s="496"/>
      <c r="P3334" s="496"/>
      <c r="Q3334" s="496"/>
    </row>
    <row r="3335" spans="6:17">
      <c r="F3335" s="496"/>
      <c r="G3335" s="496"/>
      <c r="H3335" s="496"/>
      <c r="I3335" s="496"/>
      <c r="J3335" s="496"/>
      <c r="K3335" s="496"/>
      <c r="L3335" s="496"/>
      <c r="M3335" s="496"/>
      <c r="N3335" s="496"/>
      <c r="O3335" s="496"/>
      <c r="P3335" s="496"/>
      <c r="Q3335" s="496"/>
    </row>
    <row r="3336" spans="6:17">
      <c r="F3336" s="496"/>
      <c r="G3336" s="496"/>
      <c r="H3336" s="496"/>
      <c r="I3336" s="496"/>
      <c r="J3336" s="496"/>
      <c r="K3336" s="496"/>
      <c r="L3336" s="496"/>
      <c r="M3336" s="496"/>
      <c r="N3336" s="496"/>
      <c r="O3336" s="496"/>
      <c r="P3336" s="496"/>
      <c r="Q3336" s="496"/>
    </row>
    <row r="3337" spans="6:17">
      <c r="F3337" s="496"/>
      <c r="G3337" s="496"/>
      <c r="H3337" s="496"/>
      <c r="I3337" s="496"/>
      <c r="J3337" s="496"/>
      <c r="K3337" s="496"/>
      <c r="L3337" s="496"/>
      <c r="M3337" s="496"/>
      <c r="N3337" s="496"/>
      <c r="O3337" s="496"/>
      <c r="P3337" s="496"/>
      <c r="Q3337" s="496"/>
    </row>
    <row r="3338" spans="6:17">
      <c r="F3338" s="496"/>
      <c r="G3338" s="496"/>
      <c r="H3338" s="496"/>
      <c r="I3338" s="496"/>
      <c r="J3338" s="496"/>
      <c r="K3338" s="496"/>
      <c r="L3338" s="496"/>
      <c r="M3338" s="496"/>
      <c r="N3338" s="496"/>
      <c r="O3338" s="496"/>
      <c r="P3338" s="496"/>
      <c r="Q3338" s="496"/>
    </row>
    <row r="3339" spans="6:17">
      <c r="F3339" s="496"/>
      <c r="G3339" s="496"/>
      <c r="H3339" s="496"/>
      <c r="I3339" s="496"/>
      <c r="J3339" s="496"/>
      <c r="K3339" s="496"/>
      <c r="L3339" s="496"/>
      <c r="M3339" s="496"/>
      <c r="N3339" s="496"/>
      <c r="O3339" s="496"/>
      <c r="P3339" s="496"/>
      <c r="Q3339" s="496"/>
    </row>
    <row r="3340" spans="6:17">
      <c r="F3340" s="496"/>
      <c r="G3340" s="496"/>
      <c r="H3340" s="496"/>
      <c r="I3340" s="496"/>
      <c r="J3340" s="496"/>
      <c r="K3340" s="496"/>
      <c r="L3340" s="496"/>
      <c r="M3340" s="496"/>
      <c r="N3340" s="496"/>
      <c r="O3340" s="496"/>
      <c r="P3340" s="496"/>
      <c r="Q3340" s="496"/>
    </row>
    <row r="3341" spans="6:17">
      <c r="F3341" s="496"/>
      <c r="G3341" s="496"/>
      <c r="H3341" s="496"/>
      <c r="I3341" s="496"/>
      <c r="J3341" s="496"/>
      <c r="K3341" s="496"/>
      <c r="L3341" s="496"/>
      <c r="M3341" s="496"/>
      <c r="N3341" s="496"/>
      <c r="O3341" s="496"/>
      <c r="P3341" s="496"/>
      <c r="Q3341" s="496"/>
    </row>
    <row r="3342" spans="6:17">
      <c r="F3342" s="496"/>
      <c r="G3342" s="496"/>
      <c r="H3342" s="496"/>
      <c r="I3342" s="496"/>
      <c r="J3342" s="496"/>
      <c r="K3342" s="496"/>
      <c r="L3342" s="496"/>
      <c r="M3342" s="496"/>
      <c r="N3342" s="496"/>
      <c r="O3342" s="496"/>
      <c r="P3342" s="496"/>
      <c r="Q3342" s="496"/>
    </row>
    <row r="3343" spans="6:17">
      <c r="F3343" s="496"/>
      <c r="G3343" s="496"/>
      <c r="H3343" s="496"/>
      <c r="I3343" s="496"/>
      <c r="J3343" s="496"/>
      <c r="K3343" s="496"/>
      <c r="L3343" s="496"/>
      <c r="M3343" s="496"/>
      <c r="N3343" s="496"/>
      <c r="O3343" s="496"/>
      <c r="P3343" s="496"/>
      <c r="Q3343" s="496"/>
    </row>
    <row r="3344" spans="6:17">
      <c r="F3344" s="496"/>
      <c r="G3344" s="496"/>
      <c r="H3344" s="496"/>
      <c r="I3344" s="496"/>
      <c r="J3344" s="496"/>
      <c r="K3344" s="496"/>
      <c r="L3344" s="496"/>
      <c r="M3344" s="496"/>
      <c r="N3344" s="496"/>
      <c r="O3344" s="496"/>
      <c r="P3344" s="496"/>
      <c r="Q3344" s="496"/>
    </row>
    <row r="3345" spans="6:17">
      <c r="F3345" s="496"/>
      <c r="G3345" s="496"/>
      <c r="H3345" s="496"/>
      <c r="I3345" s="496"/>
      <c r="J3345" s="496"/>
      <c r="K3345" s="496"/>
      <c r="L3345" s="496"/>
      <c r="M3345" s="496"/>
      <c r="N3345" s="496"/>
      <c r="O3345" s="496"/>
      <c r="P3345" s="496"/>
      <c r="Q3345" s="496"/>
    </row>
    <row r="3346" spans="6:17">
      <c r="F3346" s="496"/>
      <c r="G3346" s="496"/>
      <c r="H3346" s="496"/>
      <c r="I3346" s="496"/>
      <c r="J3346" s="496"/>
      <c r="K3346" s="496"/>
      <c r="L3346" s="496"/>
      <c r="M3346" s="496"/>
      <c r="N3346" s="496"/>
      <c r="O3346" s="496"/>
      <c r="P3346" s="496"/>
      <c r="Q3346" s="496"/>
    </row>
    <row r="3347" spans="6:17">
      <c r="F3347" s="496"/>
      <c r="G3347" s="496"/>
      <c r="H3347" s="496"/>
      <c r="I3347" s="496"/>
      <c r="J3347" s="496"/>
      <c r="K3347" s="496"/>
      <c r="L3347" s="496"/>
      <c r="M3347" s="496"/>
      <c r="N3347" s="496"/>
      <c r="O3347" s="496"/>
      <c r="P3347" s="496"/>
      <c r="Q3347" s="496"/>
    </row>
    <row r="3348" spans="6:17">
      <c r="F3348" s="496"/>
      <c r="G3348" s="496"/>
      <c r="H3348" s="496"/>
      <c r="I3348" s="496"/>
      <c r="J3348" s="496"/>
      <c r="K3348" s="496"/>
      <c r="L3348" s="496"/>
      <c r="M3348" s="496"/>
      <c r="N3348" s="496"/>
      <c r="O3348" s="496"/>
      <c r="P3348" s="496"/>
      <c r="Q3348" s="496"/>
    </row>
    <row r="3349" spans="6:17">
      <c r="F3349" s="496"/>
      <c r="G3349" s="496"/>
      <c r="H3349" s="496"/>
      <c r="I3349" s="496"/>
      <c r="J3349" s="496"/>
      <c r="K3349" s="496"/>
      <c r="L3349" s="496"/>
      <c r="M3349" s="496"/>
      <c r="N3349" s="496"/>
      <c r="O3349" s="496"/>
      <c r="P3349" s="496"/>
      <c r="Q3349" s="496"/>
    </row>
    <row r="3350" spans="6:17">
      <c r="F3350" s="496"/>
      <c r="G3350" s="496"/>
      <c r="H3350" s="496"/>
      <c r="I3350" s="496"/>
      <c r="J3350" s="496"/>
      <c r="K3350" s="496"/>
      <c r="L3350" s="496"/>
      <c r="M3350" s="496"/>
      <c r="N3350" s="496"/>
      <c r="O3350" s="496"/>
      <c r="P3350" s="496"/>
      <c r="Q3350" s="496"/>
    </row>
    <row r="3351" spans="6:17">
      <c r="F3351" s="496"/>
      <c r="G3351" s="496"/>
      <c r="H3351" s="496"/>
      <c r="I3351" s="496"/>
      <c r="J3351" s="496"/>
      <c r="K3351" s="496"/>
      <c r="L3351" s="496"/>
      <c r="M3351" s="496"/>
      <c r="N3351" s="496"/>
      <c r="O3351" s="496"/>
      <c r="P3351" s="496"/>
      <c r="Q3351" s="496"/>
    </row>
    <row r="3352" spans="6:17">
      <c r="F3352" s="496"/>
      <c r="G3352" s="496"/>
      <c r="H3352" s="496"/>
      <c r="I3352" s="496"/>
      <c r="J3352" s="496"/>
      <c r="K3352" s="496"/>
      <c r="L3352" s="496"/>
      <c r="M3352" s="496"/>
      <c r="N3352" s="496"/>
      <c r="O3352" s="496"/>
      <c r="P3352" s="496"/>
      <c r="Q3352" s="496"/>
    </row>
    <row r="3353" spans="6:17">
      <c r="F3353" s="496"/>
      <c r="G3353" s="496"/>
      <c r="H3353" s="496"/>
      <c r="I3353" s="496"/>
      <c r="J3353" s="496"/>
      <c r="K3353" s="496"/>
      <c r="L3353" s="496"/>
      <c r="M3353" s="496"/>
      <c r="N3353" s="496"/>
      <c r="O3353" s="496"/>
      <c r="P3353" s="496"/>
      <c r="Q3353" s="496"/>
    </row>
    <row r="3354" spans="6:17">
      <c r="F3354" s="496"/>
      <c r="G3354" s="496"/>
      <c r="H3354" s="496"/>
      <c r="I3354" s="496"/>
      <c r="J3354" s="496"/>
      <c r="K3354" s="496"/>
      <c r="L3354" s="496"/>
      <c r="M3354" s="496"/>
      <c r="N3354" s="496"/>
      <c r="O3354" s="496"/>
      <c r="P3354" s="496"/>
      <c r="Q3354" s="496"/>
    </row>
    <row r="3355" spans="6:17">
      <c r="F3355" s="496"/>
      <c r="G3355" s="496"/>
      <c r="H3355" s="496"/>
      <c r="I3355" s="496"/>
      <c r="J3355" s="496"/>
      <c r="K3355" s="496"/>
      <c r="L3355" s="496"/>
      <c r="M3355" s="496"/>
      <c r="N3355" s="496"/>
      <c r="O3355" s="496"/>
      <c r="P3355" s="496"/>
      <c r="Q3355" s="496"/>
    </row>
    <row r="3356" spans="6:17">
      <c r="F3356" s="496"/>
      <c r="G3356" s="496"/>
      <c r="H3356" s="496"/>
      <c r="I3356" s="496"/>
      <c r="J3356" s="496"/>
      <c r="K3356" s="496"/>
      <c r="L3356" s="496"/>
      <c r="M3356" s="496"/>
      <c r="N3356" s="496"/>
      <c r="O3356" s="496"/>
      <c r="P3356" s="496"/>
      <c r="Q3356" s="496"/>
    </row>
    <row r="3357" spans="6:17">
      <c r="F3357" s="496"/>
      <c r="G3357" s="496"/>
      <c r="H3357" s="496"/>
      <c r="I3357" s="496"/>
      <c r="J3357" s="496"/>
      <c r="K3357" s="496"/>
      <c r="L3357" s="496"/>
      <c r="M3357" s="496"/>
      <c r="N3357" s="496"/>
      <c r="O3357" s="496"/>
      <c r="P3357" s="496"/>
      <c r="Q3357" s="496"/>
    </row>
    <row r="3358" spans="6:17">
      <c r="F3358" s="496"/>
      <c r="G3358" s="496"/>
      <c r="H3358" s="496"/>
      <c r="I3358" s="496"/>
      <c r="J3358" s="496"/>
      <c r="K3358" s="496"/>
      <c r="L3358" s="496"/>
      <c r="M3358" s="496"/>
      <c r="N3358" s="496"/>
      <c r="O3358" s="496"/>
      <c r="P3358" s="496"/>
      <c r="Q3358" s="496"/>
    </row>
    <row r="3359" spans="6:17">
      <c r="F3359" s="496"/>
      <c r="G3359" s="496"/>
      <c r="H3359" s="496"/>
      <c r="I3359" s="496"/>
      <c r="J3359" s="496"/>
      <c r="K3359" s="496"/>
      <c r="L3359" s="496"/>
      <c r="M3359" s="496"/>
      <c r="N3359" s="496"/>
      <c r="O3359" s="496"/>
      <c r="P3359" s="496"/>
      <c r="Q3359" s="496"/>
    </row>
    <row r="3360" spans="6:17">
      <c r="F3360" s="496"/>
      <c r="G3360" s="496"/>
      <c r="H3360" s="496"/>
      <c r="I3360" s="496"/>
      <c r="J3360" s="496"/>
      <c r="K3360" s="496"/>
      <c r="L3360" s="496"/>
      <c r="M3360" s="496"/>
      <c r="N3360" s="496"/>
      <c r="O3360" s="496"/>
      <c r="P3360" s="496"/>
      <c r="Q3360" s="496"/>
    </row>
    <row r="3361" spans="6:17">
      <c r="F3361" s="496"/>
      <c r="G3361" s="496"/>
      <c r="H3361" s="496"/>
      <c r="I3361" s="496"/>
      <c r="J3361" s="496"/>
      <c r="K3361" s="496"/>
      <c r="L3361" s="496"/>
      <c r="M3361" s="496"/>
      <c r="N3361" s="496"/>
      <c r="O3361" s="496"/>
      <c r="P3361" s="496"/>
      <c r="Q3361" s="496"/>
    </row>
    <row r="3362" spans="6:17">
      <c r="F3362" s="496"/>
      <c r="G3362" s="496"/>
      <c r="H3362" s="496"/>
      <c r="I3362" s="496"/>
      <c r="J3362" s="496"/>
      <c r="K3362" s="496"/>
      <c r="L3362" s="496"/>
      <c r="M3362" s="496"/>
      <c r="N3362" s="496"/>
      <c r="O3362" s="496"/>
      <c r="P3362" s="496"/>
      <c r="Q3362" s="496"/>
    </row>
    <row r="3363" spans="6:17">
      <c r="F3363" s="496"/>
      <c r="G3363" s="496"/>
      <c r="H3363" s="496"/>
      <c r="I3363" s="496"/>
      <c r="J3363" s="496"/>
      <c r="K3363" s="496"/>
      <c r="L3363" s="496"/>
      <c r="M3363" s="496"/>
      <c r="N3363" s="496"/>
      <c r="O3363" s="496"/>
      <c r="P3363" s="496"/>
      <c r="Q3363" s="496"/>
    </row>
    <row r="3364" spans="6:17">
      <c r="F3364" s="496"/>
      <c r="G3364" s="496"/>
      <c r="H3364" s="496"/>
      <c r="I3364" s="496"/>
      <c r="J3364" s="496"/>
      <c r="K3364" s="496"/>
      <c r="L3364" s="496"/>
      <c r="M3364" s="496"/>
      <c r="N3364" s="496"/>
      <c r="O3364" s="496"/>
      <c r="P3364" s="496"/>
      <c r="Q3364" s="496"/>
    </row>
    <row r="3365" spans="6:17">
      <c r="F3365" s="496"/>
      <c r="G3365" s="496"/>
      <c r="H3365" s="496"/>
      <c r="I3365" s="496"/>
      <c r="J3365" s="496"/>
      <c r="K3365" s="496"/>
      <c r="L3365" s="496"/>
      <c r="M3365" s="496"/>
      <c r="N3365" s="496"/>
      <c r="O3365" s="496"/>
      <c r="P3365" s="496"/>
      <c r="Q3365" s="496"/>
    </row>
    <row r="3366" spans="6:17">
      <c r="F3366" s="496"/>
      <c r="G3366" s="496"/>
      <c r="H3366" s="496"/>
      <c r="I3366" s="496"/>
      <c r="J3366" s="496"/>
      <c r="K3366" s="496"/>
      <c r="L3366" s="496"/>
      <c r="M3366" s="496"/>
      <c r="N3366" s="496"/>
      <c r="O3366" s="496"/>
      <c r="P3366" s="496"/>
      <c r="Q3366" s="496"/>
    </row>
    <row r="3367" spans="6:17">
      <c r="F3367" s="496"/>
      <c r="G3367" s="496"/>
      <c r="H3367" s="496"/>
      <c r="I3367" s="496"/>
      <c r="J3367" s="496"/>
      <c r="K3367" s="496"/>
      <c r="L3367" s="496"/>
      <c r="M3367" s="496"/>
      <c r="N3367" s="496"/>
      <c r="O3367" s="496"/>
      <c r="P3367" s="496"/>
      <c r="Q3367" s="496"/>
    </row>
    <row r="3368" spans="6:17">
      <c r="F3368" s="496"/>
      <c r="G3368" s="496"/>
      <c r="H3368" s="496"/>
      <c r="I3368" s="496"/>
      <c r="J3368" s="496"/>
      <c r="K3368" s="496"/>
      <c r="L3368" s="496"/>
      <c r="M3368" s="496"/>
      <c r="N3368" s="496"/>
      <c r="O3368" s="496"/>
      <c r="P3368" s="496"/>
      <c r="Q3368" s="496"/>
    </row>
    <row r="3369" spans="6:17">
      <c r="F3369" s="496"/>
      <c r="G3369" s="496"/>
      <c r="H3369" s="496"/>
      <c r="I3369" s="496"/>
      <c r="J3369" s="496"/>
      <c r="K3369" s="496"/>
      <c r="L3369" s="496"/>
      <c r="M3369" s="496"/>
      <c r="N3369" s="496"/>
      <c r="O3369" s="496"/>
      <c r="P3369" s="496"/>
      <c r="Q3369" s="496"/>
    </row>
    <row r="3370" spans="6:17">
      <c r="F3370" s="496"/>
      <c r="G3370" s="496"/>
      <c r="H3370" s="496"/>
      <c r="I3370" s="496"/>
      <c r="J3370" s="496"/>
      <c r="K3370" s="496"/>
      <c r="L3370" s="496"/>
      <c r="M3370" s="496"/>
      <c r="N3370" s="496"/>
      <c r="O3370" s="496"/>
      <c r="P3370" s="496"/>
      <c r="Q3370" s="496"/>
    </row>
    <row r="3371" spans="6:17">
      <c r="F3371" s="496"/>
      <c r="G3371" s="496"/>
      <c r="H3371" s="496"/>
      <c r="I3371" s="496"/>
      <c r="J3371" s="496"/>
      <c r="K3371" s="496"/>
      <c r="L3371" s="496"/>
      <c r="M3371" s="496"/>
      <c r="N3371" s="496"/>
      <c r="O3371" s="496"/>
      <c r="P3371" s="496"/>
      <c r="Q3371" s="496"/>
    </row>
    <row r="3372" spans="6:17">
      <c r="F3372" s="496"/>
      <c r="G3372" s="496"/>
      <c r="H3372" s="496"/>
      <c r="I3372" s="496"/>
      <c r="J3372" s="496"/>
      <c r="K3372" s="496"/>
      <c r="L3372" s="496"/>
      <c r="M3372" s="496"/>
      <c r="N3372" s="496"/>
      <c r="O3372" s="496"/>
      <c r="P3372" s="496"/>
      <c r="Q3372" s="496"/>
    </row>
    <row r="3373" spans="6:17">
      <c r="F3373" s="496"/>
      <c r="G3373" s="496"/>
      <c r="H3373" s="496"/>
      <c r="I3373" s="496"/>
      <c r="J3373" s="496"/>
      <c r="K3373" s="496"/>
      <c r="L3373" s="496"/>
      <c r="M3373" s="496"/>
      <c r="N3373" s="496"/>
      <c r="O3373" s="496"/>
      <c r="P3373" s="496"/>
      <c r="Q3373" s="496"/>
    </row>
    <row r="3374" spans="6:17">
      <c r="F3374" s="496"/>
      <c r="G3374" s="496"/>
      <c r="H3374" s="496"/>
      <c r="I3374" s="496"/>
      <c r="J3374" s="496"/>
      <c r="K3374" s="496"/>
      <c r="L3374" s="496"/>
      <c r="M3374" s="496"/>
      <c r="N3374" s="496"/>
      <c r="O3374" s="496"/>
      <c r="P3374" s="496"/>
      <c r="Q3374" s="496"/>
    </row>
    <row r="3375" spans="6:17">
      <c r="F3375" s="496"/>
      <c r="G3375" s="496"/>
      <c r="H3375" s="496"/>
      <c r="I3375" s="496"/>
      <c r="J3375" s="496"/>
      <c r="K3375" s="496"/>
      <c r="L3375" s="496"/>
      <c r="M3375" s="496"/>
      <c r="N3375" s="496"/>
      <c r="O3375" s="496"/>
      <c r="P3375" s="496"/>
      <c r="Q3375" s="496"/>
    </row>
    <row r="3376" spans="6:17">
      <c r="F3376" s="496"/>
      <c r="G3376" s="496"/>
      <c r="H3376" s="496"/>
      <c r="I3376" s="496"/>
      <c r="J3376" s="496"/>
      <c r="K3376" s="496"/>
      <c r="L3376" s="496"/>
      <c r="M3376" s="496"/>
      <c r="N3376" s="496"/>
      <c r="O3376" s="496"/>
      <c r="P3376" s="496"/>
      <c r="Q3376" s="496"/>
    </row>
    <row r="3377" spans="6:17">
      <c r="F3377" s="496"/>
      <c r="G3377" s="496"/>
      <c r="H3377" s="496"/>
      <c r="I3377" s="496"/>
      <c r="J3377" s="496"/>
      <c r="K3377" s="496"/>
      <c r="L3377" s="496"/>
      <c r="M3377" s="496"/>
      <c r="N3377" s="496"/>
      <c r="O3377" s="496"/>
      <c r="P3377" s="496"/>
      <c r="Q3377" s="496"/>
    </row>
    <row r="3378" spans="6:17">
      <c r="F3378" s="496"/>
      <c r="G3378" s="496"/>
      <c r="H3378" s="496"/>
      <c r="I3378" s="496"/>
      <c r="J3378" s="496"/>
      <c r="K3378" s="496"/>
      <c r="L3378" s="496"/>
      <c r="M3378" s="496"/>
      <c r="N3378" s="496"/>
      <c r="O3378" s="496"/>
      <c r="P3378" s="496"/>
      <c r="Q3378" s="496"/>
    </row>
    <row r="3379" spans="6:17">
      <c r="F3379" s="496"/>
      <c r="G3379" s="496"/>
      <c r="H3379" s="496"/>
      <c r="I3379" s="496"/>
      <c r="J3379" s="496"/>
      <c r="K3379" s="496"/>
      <c r="L3379" s="496"/>
      <c r="M3379" s="496"/>
      <c r="N3379" s="496"/>
      <c r="O3379" s="496"/>
      <c r="P3379" s="496"/>
      <c r="Q3379" s="496"/>
    </row>
    <row r="3380" spans="6:17">
      <c r="F3380" s="496"/>
      <c r="G3380" s="496"/>
      <c r="H3380" s="496"/>
      <c r="I3380" s="496"/>
      <c r="J3380" s="496"/>
      <c r="K3380" s="496"/>
      <c r="L3380" s="496"/>
      <c r="M3380" s="496"/>
      <c r="N3380" s="496"/>
      <c r="O3380" s="496"/>
      <c r="P3380" s="496"/>
      <c r="Q3380" s="496"/>
    </row>
    <row r="3381" spans="6:17">
      <c r="F3381" s="496"/>
      <c r="G3381" s="496"/>
      <c r="H3381" s="496"/>
      <c r="I3381" s="496"/>
      <c r="J3381" s="496"/>
      <c r="K3381" s="496"/>
      <c r="L3381" s="496"/>
      <c r="M3381" s="496"/>
      <c r="N3381" s="496"/>
      <c r="O3381" s="496"/>
      <c r="P3381" s="496"/>
      <c r="Q3381" s="496"/>
    </row>
    <row r="3382" spans="6:17">
      <c r="F3382" s="496"/>
      <c r="G3382" s="496"/>
      <c r="H3382" s="496"/>
      <c r="I3382" s="496"/>
      <c r="J3382" s="496"/>
      <c r="K3382" s="496"/>
      <c r="L3382" s="496"/>
      <c r="M3382" s="496"/>
      <c r="N3382" s="496"/>
      <c r="O3382" s="496"/>
      <c r="P3382" s="496"/>
      <c r="Q3382" s="496"/>
    </row>
    <row r="3383" spans="6:17">
      <c r="F3383" s="496"/>
      <c r="G3383" s="496"/>
      <c r="H3383" s="496"/>
      <c r="I3383" s="496"/>
      <c r="J3383" s="496"/>
      <c r="K3383" s="496"/>
      <c r="L3383" s="496"/>
      <c r="M3383" s="496"/>
      <c r="N3383" s="496"/>
      <c r="O3383" s="496"/>
      <c r="P3383" s="496"/>
      <c r="Q3383" s="496"/>
    </row>
    <row r="3384" spans="6:17">
      <c r="F3384" s="496"/>
      <c r="G3384" s="496"/>
      <c r="H3384" s="496"/>
      <c r="I3384" s="496"/>
      <c r="J3384" s="496"/>
      <c r="K3384" s="496"/>
      <c r="L3384" s="496"/>
      <c r="M3384" s="496"/>
      <c r="N3384" s="496"/>
      <c r="O3384" s="496"/>
      <c r="P3384" s="496"/>
      <c r="Q3384" s="496"/>
    </row>
    <row r="3385" spans="6:17">
      <c r="F3385" s="496"/>
      <c r="G3385" s="496"/>
      <c r="H3385" s="496"/>
      <c r="I3385" s="496"/>
      <c r="J3385" s="496"/>
      <c r="K3385" s="496"/>
      <c r="L3385" s="496"/>
      <c r="M3385" s="496"/>
      <c r="N3385" s="496"/>
      <c r="O3385" s="496"/>
      <c r="P3385" s="496"/>
      <c r="Q3385" s="496"/>
    </row>
  </sheetData>
  <mergeCells count="72">
    <mergeCell ref="A87:Q87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74:I74"/>
    <mergeCell ref="A63:I63"/>
    <mergeCell ref="A64:I64"/>
    <mergeCell ref="A65:I65"/>
    <mergeCell ref="A66:I66"/>
    <mergeCell ref="A67:I67"/>
    <mergeCell ref="A68:I68"/>
    <mergeCell ref="A69:Q69"/>
    <mergeCell ref="A70:I70"/>
    <mergeCell ref="A71:I71"/>
    <mergeCell ref="A72:I72"/>
    <mergeCell ref="A73:I73"/>
    <mergeCell ref="A62:I62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Q59"/>
    <mergeCell ref="A61:I61"/>
    <mergeCell ref="A49:I49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Q47"/>
    <mergeCell ref="A36:I36"/>
    <mergeCell ref="N14:N16"/>
    <mergeCell ref="O14:O16"/>
    <mergeCell ref="P14:P16"/>
    <mergeCell ref="Q14:Q16"/>
    <mergeCell ref="F15:F16"/>
    <mergeCell ref="G15:I15"/>
    <mergeCell ref="J15:J16"/>
    <mergeCell ref="K15:M15"/>
    <mergeCell ref="A18:Q18"/>
    <mergeCell ref="A32:I32"/>
    <mergeCell ref="A33:I33"/>
    <mergeCell ref="A34:I34"/>
    <mergeCell ref="A35:I35"/>
    <mergeCell ref="A2:C2"/>
    <mergeCell ref="M2:Q2"/>
    <mergeCell ref="J12:K12"/>
    <mergeCell ref="A14:A16"/>
    <mergeCell ref="B14:B16"/>
    <mergeCell ref="C14:C16"/>
    <mergeCell ref="D14:D16"/>
    <mergeCell ref="E14:E16"/>
    <mergeCell ref="F14:I14"/>
    <mergeCell ref="J14:M1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100" workbookViewId="0">
      <selection activeCell="B14" sqref="B14"/>
    </sheetView>
  </sheetViews>
  <sheetFormatPr defaultRowHeight="15"/>
  <cols>
    <col min="1" max="1" width="12.28515625" customWidth="1"/>
    <col min="2" max="2" width="25.85546875" customWidth="1"/>
    <col min="3" max="3" width="38.140625" customWidth="1"/>
    <col min="4" max="4" width="12.7109375" customWidth="1"/>
    <col min="5" max="5" width="20.85546875" customWidth="1"/>
  </cols>
  <sheetData>
    <row r="1" spans="1:6" ht="18.75">
      <c r="A1" s="252" t="s">
        <v>850</v>
      </c>
      <c r="B1" s="167"/>
      <c r="C1" s="167"/>
      <c r="D1" s="167"/>
      <c r="E1" s="167"/>
      <c r="F1" s="167"/>
    </row>
    <row r="3" spans="1:6" ht="35.25" customHeight="1">
      <c r="A3" s="167" t="s">
        <v>439</v>
      </c>
      <c r="B3" s="167"/>
      <c r="C3" s="706" t="s">
        <v>847</v>
      </c>
      <c r="D3" s="706"/>
      <c r="E3" s="168"/>
      <c r="F3" s="168"/>
    </row>
    <row r="4" spans="1:6" ht="69" customHeight="1">
      <c r="A4" s="251" t="s">
        <v>230</v>
      </c>
      <c r="B4" s="167"/>
      <c r="C4" s="707" t="s">
        <v>444</v>
      </c>
      <c r="D4" s="707"/>
      <c r="E4" s="707"/>
      <c r="F4" s="707"/>
    </row>
    <row r="5" spans="1:6" ht="53.25" customHeight="1">
      <c r="A5" s="718" t="s">
        <v>231</v>
      </c>
      <c r="B5" s="718"/>
      <c r="C5" s="707" t="s">
        <v>851</v>
      </c>
      <c r="D5" s="707"/>
      <c r="E5" s="178"/>
      <c r="F5" s="178"/>
    </row>
    <row r="7" spans="1:6" ht="30">
      <c r="A7" s="514" t="s">
        <v>232</v>
      </c>
      <c r="B7" s="514" t="s">
        <v>241</v>
      </c>
      <c r="C7" s="514" t="s">
        <v>686</v>
      </c>
      <c r="D7" s="514" t="s">
        <v>687</v>
      </c>
      <c r="E7" s="418" t="s">
        <v>245</v>
      </c>
      <c r="F7" s="510"/>
    </row>
    <row r="8" spans="1:6">
      <c r="A8" s="513">
        <v>1</v>
      </c>
      <c r="B8" s="513">
        <v>2</v>
      </c>
      <c r="C8" s="513">
        <v>3</v>
      </c>
      <c r="D8" s="513">
        <v>5</v>
      </c>
      <c r="E8" s="512">
        <v>6</v>
      </c>
      <c r="F8" s="508"/>
    </row>
    <row r="9" spans="1:6" ht="25.5">
      <c r="A9" s="513">
        <v>2</v>
      </c>
      <c r="B9" s="509" t="s">
        <v>853</v>
      </c>
      <c r="C9" s="513">
        <v>1</v>
      </c>
      <c r="D9" s="513">
        <v>18400</v>
      </c>
      <c r="E9" s="40">
        <f>D9*C9</f>
        <v>18400</v>
      </c>
      <c r="F9" s="262"/>
    </row>
    <row r="10" spans="1:6">
      <c r="A10" s="513"/>
      <c r="B10" s="258" t="s">
        <v>290</v>
      </c>
      <c r="C10" s="513"/>
      <c r="D10" s="513"/>
      <c r="E10" s="417">
        <f>SUM(E9:E9)</f>
        <v>18400</v>
      </c>
      <c r="F10" s="262"/>
    </row>
    <row r="14" spans="1:6" ht="35.25" customHeight="1">
      <c r="A14" s="167" t="s">
        <v>439</v>
      </c>
      <c r="B14" s="167"/>
      <c r="C14" s="706" t="s">
        <v>858</v>
      </c>
      <c r="D14" s="706"/>
      <c r="E14" s="168"/>
      <c r="F14" s="168"/>
    </row>
    <row r="15" spans="1:6" ht="69" customHeight="1">
      <c r="A15" s="251" t="s">
        <v>230</v>
      </c>
      <c r="B15" s="167"/>
      <c r="C15" s="707" t="s">
        <v>444</v>
      </c>
      <c r="D15" s="707"/>
      <c r="E15" s="707"/>
      <c r="F15" s="707"/>
    </row>
    <row r="16" spans="1:6" ht="53.25" customHeight="1">
      <c r="A16" s="718" t="s">
        <v>231</v>
      </c>
      <c r="B16" s="718"/>
      <c r="C16" s="707" t="s">
        <v>851</v>
      </c>
      <c r="D16" s="707"/>
      <c r="E16" s="178"/>
      <c r="F16" s="178"/>
    </row>
    <row r="18" spans="1:6" ht="30">
      <c r="A18" s="523" t="s">
        <v>232</v>
      </c>
      <c r="B18" s="523" t="s">
        <v>241</v>
      </c>
      <c r="C18" s="523" t="s">
        <v>686</v>
      </c>
      <c r="D18" s="523" t="s">
        <v>687</v>
      </c>
      <c r="E18" s="418" t="s">
        <v>245</v>
      </c>
      <c r="F18" s="519"/>
    </row>
    <row r="19" spans="1:6">
      <c r="A19" s="522">
        <v>1</v>
      </c>
      <c r="B19" s="522">
        <v>2</v>
      </c>
      <c r="C19" s="522">
        <v>3</v>
      </c>
      <c r="D19" s="522">
        <v>5</v>
      </c>
      <c r="E19" s="521">
        <v>6</v>
      </c>
      <c r="F19" s="517"/>
    </row>
    <row r="20" spans="1:6">
      <c r="A20" s="522">
        <v>1</v>
      </c>
      <c r="B20" s="518" t="s">
        <v>852</v>
      </c>
      <c r="C20" s="522">
        <v>1</v>
      </c>
      <c r="D20" s="522">
        <v>255000</v>
      </c>
      <c r="E20" s="40">
        <f>ROUND(D20*C20,0)</f>
        <v>255000</v>
      </c>
      <c r="F20" s="262"/>
    </row>
    <row r="21" spans="1:6">
      <c r="A21" s="522"/>
      <c r="B21" s="258" t="s">
        <v>290</v>
      </c>
      <c r="C21" s="522"/>
      <c r="D21" s="522"/>
      <c r="E21" s="417">
        <f>SUM(E20:E20)</f>
        <v>255000</v>
      </c>
      <c r="F21" s="262"/>
    </row>
  </sheetData>
  <mergeCells count="8">
    <mergeCell ref="C15:F15"/>
    <mergeCell ref="A16:B16"/>
    <mergeCell ref="C16:D16"/>
    <mergeCell ref="C3:D3"/>
    <mergeCell ref="C4:F4"/>
    <mergeCell ref="A5:B5"/>
    <mergeCell ref="C5:D5"/>
    <mergeCell ref="C14:D14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view="pageBreakPreview" topLeftCell="A31" zoomScaleSheetLayoutView="100" workbookViewId="0">
      <selection activeCell="E13" sqref="E13"/>
    </sheetView>
  </sheetViews>
  <sheetFormatPr defaultRowHeight="15"/>
  <cols>
    <col min="2" max="2" width="18.28515625" customWidth="1"/>
    <col min="3" max="3" width="9.42578125" customWidth="1"/>
    <col min="4" max="4" width="10.7109375" customWidth="1"/>
    <col min="5" max="5" width="13" customWidth="1"/>
    <col min="6" max="6" width="13.7109375" customWidth="1"/>
    <col min="7" max="7" width="12.42578125" customWidth="1"/>
    <col min="8" max="8" width="13" customWidth="1"/>
    <col min="9" max="9" width="12.7109375" customWidth="1"/>
    <col min="10" max="10" width="15.5703125" customWidth="1"/>
    <col min="11" max="11" width="11.28515625" customWidth="1"/>
    <col min="12" max="12" width="11" customWidth="1"/>
    <col min="13" max="13" width="13.28515625" customWidth="1"/>
  </cols>
  <sheetData>
    <row r="2" spans="1:13">
      <c r="D2" s="189" t="s">
        <v>304</v>
      </c>
      <c r="E2" s="189"/>
      <c r="F2" s="189"/>
      <c r="G2" s="189"/>
      <c r="H2" s="189"/>
      <c r="I2" s="189"/>
      <c r="J2" s="189"/>
      <c r="K2" s="189"/>
      <c r="L2" s="189"/>
    </row>
    <row r="3" spans="1:13">
      <c r="H3" s="187" t="s">
        <v>315</v>
      </c>
    </row>
    <row r="4" spans="1:13">
      <c r="D4" s="188"/>
    </row>
    <row r="5" spans="1:13" ht="30" customHeight="1">
      <c r="A5" s="659" t="s">
        <v>17</v>
      </c>
      <c r="B5" s="659"/>
      <c r="C5" s="659" t="s">
        <v>305</v>
      </c>
      <c r="D5" s="659" t="s">
        <v>306</v>
      </c>
      <c r="E5" s="659" t="s">
        <v>307</v>
      </c>
      <c r="F5" s="659"/>
      <c r="G5" s="659"/>
      <c r="H5" s="659"/>
      <c r="I5" s="659"/>
      <c r="J5" s="659"/>
      <c r="K5" s="659"/>
      <c r="L5" s="659"/>
      <c r="M5" s="659"/>
    </row>
    <row r="6" spans="1:13">
      <c r="A6" s="659"/>
      <c r="B6" s="659"/>
      <c r="C6" s="659"/>
      <c r="D6" s="659"/>
      <c r="E6" s="659" t="s">
        <v>308</v>
      </c>
      <c r="F6" s="659"/>
      <c r="G6" s="659"/>
      <c r="H6" s="659" t="s">
        <v>98</v>
      </c>
      <c r="I6" s="659"/>
      <c r="J6" s="659"/>
      <c r="K6" s="659"/>
      <c r="L6" s="659"/>
      <c r="M6" s="659"/>
    </row>
    <row r="7" spans="1:13" ht="135" customHeight="1">
      <c r="A7" s="659"/>
      <c r="B7" s="659"/>
      <c r="C7" s="659"/>
      <c r="D7" s="659"/>
      <c r="E7" s="659"/>
      <c r="F7" s="659"/>
      <c r="G7" s="659"/>
      <c r="H7" s="660" t="s">
        <v>309</v>
      </c>
      <c r="I7" s="660"/>
      <c r="J7" s="660"/>
      <c r="K7" s="660" t="s">
        <v>310</v>
      </c>
      <c r="L7" s="660"/>
      <c r="M7" s="660"/>
    </row>
    <row r="8" spans="1:13" ht="32.25" customHeight="1">
      <c r="A8" s="659"/>
      <c r="B8" s="659"/>
      <c r="C8" s="659"/>
      <c r="D8" s="659"/>
      <c r="E8" s="380" t="s">
        <v>437</v>
      </c>
      <c r="F8" s="246" t="s">
        <v>316</v>
      </c>
      <c r="G8" s="246" t="s">
        <v>317</v>
      </c>
      <c r="H8" s="380" t="s">
        <v>437</v>
      </c>
      <c r="I8" s="246" t="s">
        <v>316</v>
      </c>
      <c r="J8" s="246" t="s">
        <v>317</v>
      </c>
      <c r="K8" s="380" t="s">
        <v>437</v>
      </c>
      <c r="L8" s="380" t="s">
        <v>316</v>
      </c>
      <c r="M8" s="380" t="s">
        <v>317</v>
      </c>
    </row>
    <row r="9" spans="1:13">
      <c r="A9" s="578">
        <v>1</v>
      </c>
      <c r="B9" s="578"/>
      <c r="C9" s="379">
        <v>2</v>
      </c>
      <c r="D9" s="379">
        <v>3</v>
      </c>
      <c r="E9" s="379">
        <v>4</v>
      </c>
      <c r="F9" s="379">
        <v>5</v>
      </c>
      <c r="G9" s="379">
        <v>6</v>
      </c>
      <c r="H9" s="379">
        <v>7</v>
      </c>
      <c r="I9" s="379">
        <v>8</v>
      </c>
      <c r="J9" s="379">
        <v>9</v>
      </c>
      <c r="K9" s="379">
        <v>10</v>
      </c>
      <c r="L9" s="379">
        <v>11</v>
      </c>
      <c r="M9" s="379">
        <v>12</v>
      </c>
    </row>
    <row r="10" spans="1:13" ht="72.75" customHeight="1">
      <c r="A10" s="661" t="s">
        <v>311</v>
      </c>
      <c r="B10" s="661"/>
      <c r="C10" s="380"/>
      <c r="D10" s="380" t="s">
        <v>312</v>
      </c>
      <c r="E10" s="249">
        <f>10497441.28+80-32025-25000-8000+360+8000-126401-30000+126401-393.79-99465+293295.66-174037.33-70000-75000+40+180-293295.66+273400-17739.83</f>
        <v>10247840.33</v>
      </c>
      <c r="F10" s="249">
        <v>9204452.4000000004</v>
      </c>
      <c r="G10" s="249">
        <v>9174952.4000000004</v>
      </c>
      <c r="H10" s="249">
        <v>10542566.08</v>
      </c>
      <c r="I10" s="249">
        <v>9204452.4000000004</v>
      </c>
      <c r="J10" s="249">
        <v>9174952.4000000004</v>
      </c>
      <c r="K10" s="248"/>
      <c r="L10" s="248"/>
      <c r="M10" s="248"/>
    </row>
    <row r="11" spans="1:13" ht="63.75" customHeight="1">
      <c r="A11" s="661" t="s">
        <v>313</v>
      </c>
      <c r="B11" s="661"/>
      <c r="C11" s="380"/>
      <c r="D11" s="380" t="s">
        <v>312</v>
      </c>
      <c r="E11" s="249"/>
      <c r="F11" s="249"/>
      <c r="G11" s="249"/>
      <c r="H11" s="249"/>
      <c r="I11" s="249"/>
      <c r="J11" s="249"/>
      <c r="K11" s="248"/>
      <c r="L11" s="248"/>
      <c r="M11" s="248"/>
    </row>
    <row r="12" spans="1:13">
      <c r="A12" s="658"/>
      <c r="B12" s="658"/>
      <c r="C12" s="378"/>
      <c r="D12" s="378"/>
      <c r="E12" s="250"/>
      <c r="F12" s="250"/>
      <c r="G12" s="250"/>
      <c r="H12" s="250"/>
      <c r="I12" s="250"/>
      <c r="J12" s="250"/>
      <c r="K12" s="378"/>
      <c r="L12" s="378"/>
      <c r="M12" s="378"/>
    </row>
    <row r="13" spans="1:13" ht="31.5" customHeight="1">
      <c r="A13" s="661" t="s">
        <v>314</v>
      </c>
      <c r="B13" s="661"/>
      <c r="C13" s="380"/>
      <c r="D13" s="379">
        <v>2017</v>
      </c>
      <c r="E13" s="249">
        <f>E10</f>
        <v>10247840.33</v>
      </c>
      <c r="F13" s="249">
        <v>9204452.4000000004</v>
      </c>
      <c r="G13" s="249">
        <v>9174952.4000000004</v>
      </c>
      <c r="H13" s="249">
        <v>10542566.08</v>
      </c>
      <c r="I13" s="249">
        <v>9204452.4000000004</v>
      </c>
      <c r="J13" s="249">
        <v>9174952.4000000004</v>
      </c>
      <c r="K13" s="378"/>
      <c r="L13" s="378"/>
      <c r="M13" s="378"/>
    </row>
    <row r="14" spans="1:13">
      <c r="A14" s="658"/>
      <c r="B14" s="65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</row>
    <row r="15" spans="1:13">
      <c r="E15" s="267"/>
    </row>
    <row r="17" spans="1:12">
      <c r="D17" s="657" t="s">
        <v>318</v>
      </c>
      <c r="E17" s="657"/>
      <c r="F17" s="657"/>
      <c r="G17" s="657"/>
      <c r="H17" s="657"/>
      <c r="I17" s="657"/>
      <c r="J17" s="657"/>
      <c r="K17" s="657"/>
      <c r="L17" s="657"/>
    </row>
    <row r="18" spans="1:12">
      <c r="G18" s="187" t="s">
        <v>319</v>
      </c>
    </row>
    <row r="20" spans="1:12" ht="33.75" customHeight="1">
      <c r="B20" s="621" t="s">
        <v>17</v>
      </c>
      <c r="C20" s="621"/>
      <c r="D20" s="71" t="s">
        <v>305</v>
      </c>
      <c r="E20" s="621" t="s">
        <v>320</v>
      </c>
      <c r="F20" s="621"/>
      <c r="G20" s="621"/>
    </row>
    <row r="21" spans="1:12">
      <c r="B21" s="621">
        <v>1</v>
      </c>
      <c r="C21" s="621"/>
      <c r="D21" s="71">
        <v>2</v>
      </c>
      <c r="E21" s="621">
        <v>3</v>
      </c>
      <c r="F21" s="621"/>
      <c r="G21" s="621"/>
    </row>
    <row r="22" spans="1:12" ht="21.75" customHeight="1">
      <c r="B22" s="621" t="s">
        <v>321</v>
      </c>
      <c r="C22" s="621"/>
      <c r="D22" s="71"/>
      <c r="E22" s="655">
        <v>45805.97</v>
      </c>
      <c r="F22" s="655"/>
      <c r="G22" s="655"/>
    </row>
    <row r="23" spans="1:12" ht="22.5" customHeight="1">
      <c r="B23" s="621" t="s">
        <v>322</v>
      </c>
      <c r="C23" s="621"/>
      <c r="D23" s="71"/>
      <c r="E23" s="655">
        <f>E22</f>
        <v>45805.97</v>
      </c>
      <c r="F23" s="655"/>
      <c r="G23" s="655"/>
    </row>
    <row r="24" spans="1:12" ht="26.25" customHeight="1">
      <c r="B24" s="621" t="s">
        <v>323</v>
      </c>
      <c r="C24" s="621"/>
      <c r="D24" s="71"/>
      <c r="E24" s="656">
        <f>E13*0.05</f>
        <v>512392.01650000003</v>
      </c>
      <c r="F24" s="655"/>
      <c r="G24" s="655"/>
    </row>
    <row r="25" spans="1:12">
      <c r="B25" s="621"/>
      <c r="C25" s="621"/>
      <c r="D25" s="233"/>
      <c r="E25" s="655"/>
      <c r="F25" s="655"/>
      <c r="G25" s="655"/>
    </row>
    <row r="26" spans="1:12">
      <c r="B26" s="654" t="s">
        <v>324</v>
      </c>
      <c r="C26" s="654"/>
      <c r="D26" s="71"/>
      <c r="E26" s="655">
        <f>E24</f>
        <v>512392.01650000003</v>
      </c>
      <c r="F26" s="655"/>
      <c r="G26" s="655"/>
    </row>
    <row r="27" spans="1:12">
      <c r="B27" s="621"/>
      <c r="C27" s="621"/>
      <c r="D27" s="233"/>
      <c r="E27" s="655"/>
      <c r="F27" s="655"/>
      <c r="G27" s="655"/>
    </row>
    <row r="30" spans="1:12" ht="45" customHeight="1">
      <c r="A30" s="560" t="s">
        <v>636</v>
      </c>
      <c r="B30" s="560"/>
      <c r="C30" s="560"/>
      <c r="D30" s="560"/>
      <c r="E30" s="560"/>
      <c r="F30" s="15"/>
      <c r="G30" s="650" t="s">
        <v>637</v>
      </c>
      <c r="H30" s="650"/>
      <c r="I30" s="363"/>
      <c r="J30" s="97"/>
    </row>
    <row r="31" spans="1:12" ht="15" customHeight="1">
      <c r="A31" s="560"/>
      <c r="B31" s="560"/>
      <c r="C31" s="560"/>
      <c r="D31" s="363"/>
      <c r="E31" s="363"/>
      <c r="F31" s="3" t="s">
        <v>1</v>
      </c>
      <c r="G31" s="651" t="s">
        <v>2</v>
      </c>
      <c r="H31" s="651"/>
      <c r="I31" s="363"/>
      <c r="J31" s="97"/>
    </row>
    <row r="32" spans="1:12" ht="51" customHeight="1">
      <c r="A32" s="653" t="s">
        <v>843</v>
      </c>
      <c r="B32" s="653"/>
      <c r="C32" s="653"/>
      <c r="D32" s="653"/>
      <c r="E32" s="653"/>
      <c r="F32" s="15"/>
      <c r="G32" s="650" t="s">
        <v>844</v>
      </c>
      <c r="H32" s="650"/>
      <c r="I32" s="1"/>
      <c r="J32" s="97"/>
    </row>
    <row r="33" spans="1:10">
      <c r="A33" s="17"/>
      <c r="B33" s="17"/>
      <c r="C33" s="17"/>
      <c r="D33" s="160"/>
      <c r="E33" s="17"/>
      <c r="F33" s="3" t="s">
        <v>1</v>
      </c>
      <c r="G33" s="651" t="s">
        <v>2</v>
      </c>
      <c r="H33" s="651"/>
      <c r="I33" s="1"/>
      <c r="J33" s="97"/>
    </row>
    <row r="34" spans="1:10" ht="45" customHeight="1">
      <c r="A34" s="560" t="s">
        <v>834</v>
      </c>
      <c r="B34" s="560"/>
      <c r="C34" s="560"/>
      <c r="D34" s="560"/>
      <c r="E34" s="560"/>
      <c r="F34" s="16"/>
      <c r="G34" s="650" t="s">
        <v>835</v>
      </c>
      <c r="H34" s="650"/>
      <c r="I34" s="1"/>
      <c r="J34" s="97"/>
    </row>
    <row r="35" spans="1:10">
      <c r="A35" s="1"/>
      <c r="B35" s="1"/>
      <c r="C35" s="1"/>
      <c r="D35" s="157"/>
      <c r="E35" s="2"/>
      <c r="F35" s="3" t="s">
        <v>1</v>
      </c>
      <c r="G35" s="651" t="s">
        <v>2</v>
      </c>
      <c r="H35" s="651"/>
      <c r="I35" s="1"/>
      <c r="J35" s="97"/>
    </row>
    <row r="36" spans="1:10">
      <c r="A36" s="560" t="s">
        <v>123</v>
      </c>
      <c r="B36" s="560"/>
      <c r="C36" s="560"/>
      <c r="D36" s="560"/>
      <c r="E36" s="560"/>
      <c r="F36" s="16"/>
      <c r="G36" s="649" t="s">
        <v>655</v>
      </c>
      <c r="H36" s="649"/>
      <c r="I36" s="1"/>
      <c r="J36" s="97"/>
    </row>
    <row r="37" spans="1:10" ht="45" customHeight="1">
      <c r="A37" s="560" t="s">
        <v>125</v>
      </c>
      <c r="B37" s="560"/>
      <c r="C37" s="1"/>
      <c r="D37" s="157"/>
      <c r="E37" s="2"/>
      <c r="F37" s="3" t="s">
        <v>1</v>
      </c>
      <c r="G37" s="651" t="s">
        <v>2</v>
      </c>
      <c r="H37" s="651"/>
      <c r="I37" s="1"/>
      <c r="J37" s="97"/>
    </row>
    <row r="38" spans="1:10">
      <c r="A38" s="1"/>
      <c r="B38" s="1"/>
      <c r="C38" s="1"/>
      <c r="D38" s="157"/>
      <c r="E38" s="2"/>
      <c r="F38" s="1"/>
      <c r="G38" s="1"/>
      <c r="H38" s="1"/>
      <c r="I38" s="1"/>
      <c r="J38" s="97"/>
    </row>
    <row r="39" spans="1:10" ht="30" customHeight="1">
      <c r="A39" s="652" t="str">
        <f>ПХД!A18</f>
        <v>"16" октября  2017</v>
      </c>
      <c r="B39" s="652"/>
      <c r="C39" s="652"/>
      <c r="D39" s="160"/>
      <c r="E39" s="2"/>
      <c r="F39" s="1"/>
      <c r="G39" s="1"/>
      <c r="H39" s="1"/>
      <c r="I39" s="1"/>
      <c r="J39" s="97"/>
    </row>
  </sheetData>
  <mergeCells count="46">
    <mergeCell ref="A14:B14"/>
    <mergeCell ref="C5:C8"/>
    <mergeCell ref="D5:D8"/>
    <mergeCell ref="E5:M5"/>
    <mergeCell ref="E6:G7"/>
    <mergeCell ref="H6:M6"/>
    <mergeCell ref="H7:J7"/>
    <mergeCell ref="K7:M7"/>
    <mergeCell ref="A5:B8"/>
    <mergeCell ref="A9:B9"/>
    <mergeCell ref="A10:B10"/>
    <mergeCell ref="A11:B11"/>
    <mergeCell ref="A12:B12"/>
    <mergeCell ref="A13:B13"/>
    <mergeCell ref="D17:L17"/>
    <mergeCell ref="B20:C20"/>
    <mergeCell ref="B21:C21"/>
    <mergeCell ref="B22:C22"/>
    <mergeCell ref="B23:C23"/>
    <mergeCell ref="B25:C25"/>
    <mergeCell ref="B26:C26"/>
    <mergeCell ref="B27:C27"/>
    <mergeCell ref="E20:G20"/>
    <mergeCell ref="E21:G21"/>
    <mergeCell ref="E22:G22"/>
    <mergeCell ref="E23:G23"/>
    <mergeCell ref="E24:G24"/>
    <mergeCell ref="E25:G25"/>
    <mergeCell ref="E26:G26"/>
    <mergeCell ref="B24:C24"/>
    <mergeCell ref="E27:G27"/>
    <mergeCell ref="G36:H36"/>
    <mergeCell ref="G30:H30"/>
    <mergeCell ref="G35:H35"/>
    <mergeCell ref="A36:E36"/>
    <mergeCell ref="A39:C39"/>
    <mergeCell ref="G32:H32"/>
    <mergeCell ref="G34:H34"/>
    <mergeCell ref="A30:E30"/>
    <mergeCell ref="A31:C31"/>
    <mergeCell ref="G31:H31"/>
    <mergeCell ref="A32:E32"/>
    <mergeCell ref="G33:H33"/>
    <mergeCell ref="A34:E34"/>
    <mergeCell ref="A37:B37"/>
    <mergeCell ref="G37:H37"/>
  </mergeCells>
  <hyperlinks>
    <hyperlink ref="H7" r:id="rId1" display="consultantplus://offline/ref=F9FD7EA02B8ADD5F255E353239700CB9F3DDF91191FB30A5B934F62C43u975H"/>
    <hyperlink ref="K7" r:id="rId2" display="consultantplus://offline/ref=F9FD7EA02B8ADD5F255E353239700CB9F3DDF91696FD30A5B934F62C43u975H"/>
  </hyperlinks>
  <pageMargins left="0.70866141732283472" right="0.70866141732283472" top="0.74803149606299213" bottom="0.74803149606299213" header="0.31496062992125984" footer="0.31496062992125984"/>
  <pageSetup paperSize="9" scale="46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7"/>
  <sheetViews>
    <sheetView view="pageBreakPreview" topLeftCell="A137" zoomScale="80" zoomScaleSheetLayoutView="80" workbookViewId="0">
      <selection activeCell="G96" sqref="G96"/>
    </sheetView>
  </sheetViews>
  <sheetFormatPr defaultRowHeight="15"/>
  <cols>
    <col min="1" max="1" width="6.7109375" customWidth="1"/>
    <col min="2" max="2" width="21.85546875" customWidth="1"/>
    <col min="3" max="3" width="15.140625" customWidth="1"/>
    <col min="4" max="4" width="14.28515625" customWidth="1"/>
    <col min="5" max="6" width="25.42578125" customWidth="1"/>
    <col min="7" max="7" width="26.7109375" customWidth="1"/>
    <col min="8" max="8" width="20" customWidth="1"/>
    <col min="9" max="10" width="16.28515625" customWidth="1"/>
    <col min="11" max="11" width="21.85546875" customWidth="1"/>
    <col min="12" max="12" width="16.7109375" style="30" customWidth="1"/>
    <col min="13" max="13" width="18" customWidth="1"/>
    <col min="14" max="14" width="0.28515625" customWidth="1"/>
    <col min="15" max="15" width="19" customWidth="1"/>
    <col min="16" max="16" width="14.140625" customWidth="1"/>
    <col min="17" max="17" width="18.28515625" customWidth="1"/>
  </cols>
  <sheetData>
    <row r="1" spans="1:13" ht="15.75" customHeight="1">
      <c r="J1" s="695" t="s">
        <v>415</v>
      </c>
      <c r="K1" s="695"/>
      <c r="L1" s="695"/>
    </row>
    <row r="2" spans="1:13" ht="15.75" customHeight="1">
      <c r="H2" s="215"/>
      <c r="I2" s="215"/>
      <c r="J2" s="695"/>
      <c r="K2" s="695"/>
      <c r="L2" s="695"/>
    </row>
    <row r="3" spans="1:13" ht="15.75" customHeight="1">
      <c r="H3" s="215"/>
      <c r="I3" s="215"/>
      <c r="J3" s="695" t="s">
        <v>635</v>
      </c>
      <c r="K3" s="695"/>
      <c r="L3" s="695"/>
    </row>
    <row r="4" spans="1:13" ht="47.25" customHeight="1">
      <c r="J4" s="695"/>
      <c r="K4" s="695"/>
      <c r="L4" s="695"/>
      <c r="M4" s="216"/>
    </row>
    <row r="7" spans="1:13" ht="24" customHeight="1">
      <c r="A7" s="693" t="s">
        <v>228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</row>
    <row r="8" spans="1:13" ht="15" customHeight="1">
      <c r="A8" s="693"/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</row>
    <row r="9" spans="1:13" ht="15" customHeight="1">
      <c r="A9" s="184"/>
      <c r="B9" s="184"/>
      <c r="C9" s="184"/>
      <c r="D9" s="184"/>
      <c r="E9" s="184"/>
      <c r="F9" s="236"/>
      <c r="G9" s="236"/>
      <c r="H9" s="184"/>
      <c r="I9" s="184"/>
      <c r="J9" s="184"/>
      <c r="K9" s="184"/>
      <c r="L9" s="236"/>
      <c r="M9" s="184"/>
    </row>
    <row r="10" spans="1:13" ht="15" customHeight="1">
      <c r="A10" s="694" t="s">
        <v>229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</row>
    <row r="11" spans="1:13" ht="36" customHeight="1">
      <c r="C11" s="694" t="s">
        <v>239</v>
      </c>
      <c r="D11" s="694"/>
      <c r="E11" s="694"/>
      <c r="F11" s="694"/>
      <c r="G11" s="694"/>
      <c r="H11" s="694"/>
      <c r="I11" s="694"/>
      <c r="J11" s="694"/>
      <c r="K11" s="169"/>
      <c r="L11" s="169"/>
    </row>
    <row r="12" spans="1:13" ht="18.75">
      <c r="A12" s="185"/>
      <c r="B12" s="185"/>
      <c r="C12" s="185"/>
      <c r="D12" s="185"/>
      <c r="E12" s="185"/>
      <c r="F12" s="237"/>
      <c r="G12" s="237"/>
      <c r="H12" s="185"/>
      <c r="I12" s="185"/>
      <c r="J12" s="185"/>
      <c r="K12" s="185"/>
    </row>
    <row r="13" spans="1:13" ht="18.75">
      <c r="A13" s="169" t="s">
        <v>325</v>
      </c>
      <c r="D13" s="217" t="s">
        <v>539</v>
      </c>
      <c r="E13" s="178"/>
      <c r="F13" s="178"/>
      <c r="G13" s="178"/>
      <c r="H13" s="178"/>
      <c r="I13" s="178"/>
      <c r="J13" s="178"/>
      <c r="K13" s="73"/>
      <c r="L13" s="362"/>
      <c r="M13" s="73"/>
    </row>
    <row r="14" spans="1:13" ht="18.75">
      <c r="A14" s="167" t="s">
        <v>230</v>
      </c>
      <c r="B14" s="167"/>
      <c r="C14" s="167"/>
      <c r="D14" s="218" t="s">
        <v>416</v>
      </c>
      <c r="E14" s="168"/>
      <c r="F14" s="168"/>
      <c r="G14" s="168"/>
      <c r="H14" s="168"/>
      <c r="I14" s="168"/>
      <c r="J14" s="168"/>
      <c r="K14" s="175"/>
      <c r="L14" s="175"/>
      <c r="M14" s="175"/>
    </row>
    <row r="15" spans="1:13" ht="18.75">
      <c r="A15" s="169" t="s">
        <v>231</v>
      </c>
      <c r="B15" s="169"/>
      <c r="C15" s="169"/>
      <c r="D15" s="219" t="s">
        <v>417</v>
      </c>
      <c r="E15" s="170"/>
      <c r="F15" s="170"/>
      <c r="G15" s="170"/>
      <c r="H15" s="170"/>
      <c r="I15" s="170"/>
      <c r="J15" s="170"/>
      <c r="K15" s="73"/>
      <c r="L15" s="362"/>
      <c r="M15" s="73"/>
    </row>
    <row r="16" spans="1:13" ht="18.75">
      <c r="A16" s="169"/>
      <c r="B16" s="169"/>
      <c r="C16" s="169"/>
      <c r="D16" s="219"/>
      <c r="E16" s="170"/>
      <c r="F16" s="170"/>
      <c r="G16" s="170"/>
      <c r="H16" s="170"/>
      <c r="I16" s="170"/>
      <c r="J16" s="170"/>
      <c r="K16" s="73"/>
      <c r="L16" s="362"/>
      <c r="M16" s="73"/>
    </row>
    <row r="17" spans="1:13">
      <c r="A17" s="659" t="s">
        <v>232</v>
      </c>
      <c r="B17" s="659" t="s">
        <v>233</v>
      </c>
      <c r="C17" s="659" t="s">
        <v>234</v>
      </c>
      <c r="D17" s="659" t="s">
        <v>633</v>
      </c>
      <c r="E17" s="659"/>
      <c r="F17" s="659"/>
      <c r="G17" s="659"/>
      <c r="H17" s="659"/>
      <c r="I17" s="659"/>
      <c r="J17" s="659"/>
      <c r="K17" s="659"/>
      <c r="L17" s="691" t="s">
        <v>634</v>
      </c>
    </row>
    <row r="18" spans="1:13">
      <c r="A18" s="659"/>
      <c r="B18" s="659"/>
      <c r="C18" s="659"/>
      <c r="D18" s="659" t="s">
        <v>87</v>
      </c>
      <c r="E18" s="659" t="s">
        <v>88</v>
      </c>
      <c r="F18" s="659"/>
      <c r="G18" s="659"/>
      <c r="H18" s="659"/>
      <c r="I18" s="659"/>
      <c r="J18" s="659"/>
      <c r="K18" s="659"/>
      <c r="L18" s="691"/>
    </row>
    <row r="19" spans="1:13" ht="105">
      <c r="A19" s="659"/>
      <c r="B19" s="659"/>
      <c r="C19" s="659"/>
      <c r="D19" s="659"/>
      <c r="E19" s="245" t="s">
        <v>235</v>
      </c>
      <c r="F19" s="455"/>
      <c r="G19" s="455"/>
      <c r="H19" s="245" t="s">
        <v>236</v>
      </c>
      <c r="I19" s="245" t="s">
        <v>418</v>
      </c>
      <c r="J19" s="245" t="s">
        <v>237</v>
      </c>
      <c r="K19" s="245" t="s">
        <v>536</v>
      </c>
      <c r="L19" s="691"/>
    </row>
    <row r="20" spans="1:13">
      <c r="A20" s="244">
        <v>1</v>
      </c>
      <c r="B20" s="244">
        <v>2</v>
      </c>
      <c r="C20" s="244">
        <v>3</v>
      </c>
      <c r="D20" s="244">
        <v>4</v>
      </c>
      <c r="E20" s="244">
        <v>5</v>
      </c>
      <c r="F20" s="450"/>
      <c r="G20" s="450"/>
      <c r="H20" s="244">
        <v>6</v>
      </c>
      <c r="I20" s="244">
        <v>7</v>
      </c>
      <c r="J20" s="244">
        <v>8</v>
      </c>
      <c r="K20" s="244">
        <v>9</v>
      </c>
      <c r="L20" s="101">
        <v>10</v>
      </c>
    </row>
    <row r="21" spans="1:13">
      <c r="A21" s="243">
        <v>1</v>
      </c>
      <c r="B21" s="243" t="s">
        <v>541</v>
      </c>
      <c r="C21" s="244">
        <v>1.3</v>
      </c>
      <c r="D21" s="270">
        <v>17572.5</v>
      </c>
      <c r="E21" s="220">
        <v>4193.8</v>
      </c>
      <c r="F21" s="220"/>
      <c r="G21" s="220"/>
      <c r="H21" s="220">
        <v>478.5</v>
      </c>
      <c r="I21" s="220">
        <v>95.7</v>
      </c>
      <c r="J21" s="220">
        <f t="shared" ref="J21" si="0">ROUND(D21/2.3-E21-H21-I21,2)</f>
        <v>2872.22</v>
      </c>
      <c r="K21" s="221">
        <f t="shared" ref="K21" si="1">ROUND((E21+H21+I21+J21)*1.3,2)</f>
        <v>9932.2900000000009</v>
      </c>
      <c r="L21" s="35">
        <f>D21/C21</f>
        <v>13517.307692307691</v>
      </c>
    </row>
    <row r="22" spans="1:13">
      <c r="A22" s="243"/>
      <c r="B22" s="243" t="s">
        <v>238</v>
      </c>
      <c r="C22" s="244">
        <f>SUM(C21:C21)</f>
        <v>1.3</v>
      </c>
      <c r="D22" s="20">
        <f>SUM(D21:D21)</f>
        <v>17572.5</v>
      </c>
      <c r="E22" s="84">
        <f>SUM(E21:E21)</f>
        <v>4193.8</v>
      </c>
      <c r="F22" s="84"/>
      <c r="G22" s="84"/>
      <c r="H22" s="84">
        <f t="shared" ref="H22:K22" si="2">SUM(H21:H21)</f>
        <v>478.5</v>
      </c>
      <c r="I22" s="84">
        <f t="shared" si="2"/>
        <v>95.7</v>
      </c>
      <c r="J22" s="84">
        <f t="shared" si="2"/>
        <v>2872.22</v>
      </c>
      <c r="K22" s="84">
        <f t="shared" si="2"/>
        <v>9932.2900000000009</v>
      </c>
      <c r="L22" s="35">
        <f>D22/C22</f>
        <v>13517.307692307691</v>
      </c>
    </row>
    <row r="23" spans="1:13">
      <c r="A23" s="243"/>
      <c r="B23" s="243" t="s">
        <v>422</v>
      </c>
      <c r="C23" s="244"/>
      <c r="D23" s="271">
        <f>ROUND(D22*12,0)</f>
        <v>210870</v>
      </c>
      <c r="E23" s="244"/>
      <c r="F23" s="450"/>
      <c r="G23" s="450"/>
      <c r="H23" s="244"/>
      <c r="I23" s="244"/>
      <c r="J23" s="244"/>
      <c r="K23" s="101"/>
      <c r="L23" s="36"/>
    </row>
    <row r="24" spans="1:13">
      <c r="A24" s="274"/>
      <c r="B24" s="274"/>
      <c r="C24" s="234"/>
      <c r="D24" s="275"/>
      <c r="E24" s="234"/>
      <c r="F24" s="454"/>
      <c r="G24" s="454"/>
      <c r="H24" s="234"/>
      <c r="I24" s="234"/>
      <c r="J24" s="234"/>
      <c r="K24" s="276"/>
    </row>
    <row r="25" spans="1:13">
      <c r="D25" s="73"/>
      <c r="E25" s="223"/>
      <c r="F25" s="223"/>
      <c r="G25" s="223"/>
      <c r="H25" s="224"/>
    </row>
    <row r="26" spans="1:13" ht="18.75">
      <c r="A26" s="169" t="s">
        <v>325</v>
      </c>
      <c r="D26" s="217" t="s">
        <v>331</v>
      </c>
      <c r="E26" s="178"/>
      <c r="F26" s="178"/>
      <c r="G26" s="178"/>
      <c r="H26" s="178"/>
      <c r="I26" s="178"/>
      <c r="J26" s="178"/>
      <c r="K26" s="73"/>
    </row>
    <row r="27" spans="1:13" ht="18.75">
      <c r="A27" s="167" t="s">
        <v>230</v>
      </c>
      <c r="B27" s="167"/>
      <c r="C27" s="167"/>
      <c r="D27" s="218" t="s">
        <v>416</v>
      </c>
      <c r="E27" s="168"/>
      <c r="F27" s="168"/>
      <c r="G27" s="168"/>
      <c r="H27" s="168"/>
      <c r="I27" s="168"/>
      <c r="J27" s="168"/>
      <c r="K27" s="175"/>
      <c r="L27" s="362"/>
      <c r="M27" s="73"/>
    </row>
    <row r="28" spans="1:13" ht="18.75">
      <c r="A28" s="169" t="s">
        <v>231</v>
      </c>
      <c r="B28" s="169"/>
      <c r="C28" s="169"/>
      <c r="D28" s="219" t="s">
        <v>417</v>
      </c>
      <c r="E28" s="170"/>
      <c r="F28" s="170"/>
      <c r="G28" s="170"/>
      <c r="H28" s="170"/>
      <c r="I28" s="170"/>
      <c r="J28" s="170"/>
      <c r="K28" s="73"/>
      <c r="L28" s="175"/>
      <c r="M28" s="175"/>
    </row>
    <row r="29" spans="1:13" ht="18.75">
      <c r="A29" s="169"/>
      <c r="B29" s="169"/>
      <c r="C29" s="169"/>
      <c r="D29" s="219"/>
      <c r="E29" s="170"/>
      <c r="F29" s="170"/>
      <c r="G29" s="170"/>
      <c r="H29" s="170"/>
      <c r="I29" s="170"/>
      <c r="J29" s="170"/>
      <c r="K29" s="73"/>
      <c r="L29" s="362"/>
      <c r="M29" s="73"/>
    </row>
    <row r="30" spans="1:13" ht="15" customHeight="1">
      <c r="A30" s="659" t="s">
        <v>232</v>
      </c>
      <c r="B30" s="659" t="s">
        <v>233</v>
      </c>
      <c r="C30" s="659" t="s">
        <v>234</v>
      </c>
      <c r="D30" s="659" t="s">
        <v>633</v>
      </c>
      <c r="E30" s="659"/>
      <c r="F30" s="659"/>
      <c r="G30" s="659"/>
      <c r="H30" s="659"/>
      <c r="I30" s="659"/>
      <c r="J30" s="659"/>
      <c r="K30" s="659"/>
      <c r="L30" s="691" t="s">
        <v>634</v>
      </c>
    </row>
    <row r="31" spans="1:13">
      <c r="A31" s="659"/>
      <c r="B31" s="659"/>
      <c r="C31" s="659"/>
      <c r="D31" s="659" t="s">
        <v>87</v>
      </c>
      <c r="E31" s="659" t="s">
        <v>88</v>
      </c>
      <c r="F31" s="659"/>
      <c r="G31" s="659"/>
      <c r="H31" s="659"/>
      <c r="I31" s="659"/>
      <c r="J31" s="659"/>
      <c r="K31" s="659"/>
      <c r="L31" s="691"/>
    </row>
    <row r="32" spans="1:13" ht="105">
      <c r="A32" s="659"/>
      <c r="B32" s="659"/>
      <c r="C32" s="659"/>
      <c r="D32" s="659"/>
      <c r="E32" s="245" t="s">
        <v>235</v>
      </c>
      <c r="F32" s="455"/>
      <c r="G32" s="455"/>
      <c r="H32" s="245" t="s">
        <v>236</v>
      </c>
      <c r="I32" s="245" t="s">
        <v>418</v>
      </c>
      <c r="J32" s="245" t="s">
        <v>237</v>
      </c>
      <c r="K32" s="245" t="s">
        <v>536</v>
      </c>
      <c r="L32" s="691"/>
    </row>
    <row r="33" spans="1:13">
      <c r="A33" s="244">
        <v>1</v>
      </c>
      <c r="B33" s="244">
        <v>2</v>
      </c>
      <c r="C33" s="244">
        <v>3</v>
      </c>
      <c r="D33" s="244">
        <v>4</v>
      </c>
      <c r="E33" s="244">
        <v>5</v>
      </c>
      <c r="F33" s="450"/>
      <c r="G33" s="450"/>
      <c r="H33" s="244">
        <v>6</v>
      </c>
      <c r="I33" s="244">
        <v>7</v>
      </c>
      <c r="J33" s="244">
        <v>8</v>
      </c>
      <c r="K33" s="244">
        <v>9</v>
      </c>
      <c r="L33" s="101">
        <v>10</v>
      </c>
    </row>
    <row r="34" spans="1:13">
      <c r="A34" s="243">
        <v>1</v>
      </c>
      <c r="B34" s="243" t="s">
        <v>419</v>
      </c>
      <c r="C34" s="244">
        <v>1</v>
      </c>
      <c r="D34" s="270">
        <v>60875</v>
      </c>
      <c r="E34" s="220">
        <v>13056</v>
      </c>
      <c r="F34" s="220"/>
      <c r="G34" s="220"/>
      <c r="H34" s="220">
        <v>3786.24</v>
      </c>
      <c r="I34" s="220">
        <v>2611.1999999999998</v>
      </c>
      <c r="J34" s="220">
        <f t="shared" ref="J34:J37" si="3">ROUND(D34/2.3-E34-H34-I34,2)</f>
        <v>7013.95</v>
      </c>
      <c r="K34" s="221">
        <f t="shared" ref="K34:K37" si="4">ROUND((E34+H34+I34+J34)*1.3,2)</f>
        <v>34407.61</v>
      </c>
      <c r="L34" s="35">
        <f>D34/C34</f>
        <v>60875</v>
      </c>
    </row>
    <row r="35" spans="1:13" ht="60">
      <c r="A35" s="243">
        <v>2</v>
      </c>
      <c r="B35" s="247" t="s">
        <v>420</v>
      </c>
      <c r="C35" s="244">
        <v>1</v>
      </c>
      <c r="D35" s="361">
        <v>37562.36</v>
      </c>
      <c r="E35" s="220">
        <v>9139.2000000000007</v>
      </c>
      <c r="F35" s="220"/>
      <c r="G35" s="220"/>
      <c r="H35" s="220">
        <v>2650.37</v>
      </c>
      <c r="I35" s="220">
        <v>456.96</v>
      </c>
      <c r="J35" s="220">
        <f t="shared" si="3"/>
        <v>4084.93</v>
      </c>
      <c r="K35" s="221">
        <f t="shared" si="4"/>
        <v>21230.9</v>
      </c>
      <c r="L35" s="35">
        <f t="shared" ref="L35:L38" si="5">D35/C35</f>
        <v>37562.36</v>
      </c>
    </row>
    <row r="36" spans="1:13" ht="44.25" customHeight="1">
      <c r="A36" s="243">
        <v>3</v>
      </c>
      <c r="B36" s="243" t="s">
        <v>421</v>
      </c>
      <c r="C36" s="244">
        <v>1</v>
      </c>
      <c r="D36" s="270">
        <v>37500</v>
      </c>
      <c r="E36" s="220">
        <v>9139.2000000000007</v>
      </c>
      <c r="F36" s="220"/>
      <c r="G36" s="220"/>
      <c r="H36" s="220">
        <v>2284.8000000000002</v>
      </c>
      <c r="I36" s="222">
        <v>1370.88</v>
      </c>
      <c r="J36" s="220">
        <f t="shared" si="3"/>
        <v>3509.47</v>
      </c>
      <c r="K36" s="221">
        <f t="shared" si="4"/>
        <v>21195.66</v>
      </c>
      <c r="L36" s="35">
        <f t="shared" si="5"/>
        <v>37500</v>
      </c>
    </row>
    <row r="37" spans="1:13">
      <c r="A37" s="243">
        <v>4</v>
      </c>
      <c r="B37" s="243" t="s">
        <v>435</v>
      </c>
      <c r="C37" s="244">
        <v>0.5</v>
      </c>
      <c r="D37" s="270">
        <v>10566.78</v>
      </c>
      <c r="E37" s="220">
        <v>1914</v>
      </c>
      <c r="F37" s="220"/>
      <c r="G37" s="220"/>
      <c r="H37" s="220">
        <v>478.5</v>
      </c>
      <c r="I37" s="222">
        <v>95.7</v>
      </c>
      <c r="J37" s="220">
        <f t="shared" si="3"/>
        <v>2106.0500000000002</v>
      </c>
      <c r="K37" s="221">
        <f t="shared" si="4"/>
        <v>5972.53</v>
      </c>
      <c r="L37" s="35">
        <f t="shared" si="5"/>
        <v>21133.56</v>
      </c>
    </row>
    <row r="38" spans="1:13">
      <c r="A38" s="243"/>
      <c r="B38" s="243" t="s">
        <v>238</v>
      </c>
      <c r="C38" s="244">
        <f>SUM(C34:C37)</f>
        <v>3.5</v>
      </c>
      <c r="D38" s="20">
        <f>SUM(D34:D37)</f>
        <v>146504.13999999998</v>
      </c>
      <c r="E38" s="84">
        <f>SUM(E34:E37)</f>
        <v>33248.400000000001</v>
      </c>
      <c r="F38" s="84"/>
      <c r="G38" s="84"/>
      <c r="H38" s="244">
        <f>SUM(H35:H37)</f>
        <v>5413.67</v>
      </c>
      <c r="I38" s="244">
        <f>SUM(I34:I37)</f>
        <v>4534.74</v>
      </c>
      <c r="J38" s="244">
        <f>SUM(J34:J37)</f>
        <v>16714.399999999998</v>
      </c>
      <c r="K38" s="101">
        <f>SUM(K34:K37)</f>
        <v>82806.7</v>
      </c>
      <c r="L38" s="35">
        <f t="shared" si="5"/>
        <v>41858.325714285711</v>
      </c>
    </row>
    <row r="39" spans="1:13">
      <c r="A39" s="243"/>
      <c r="B39" s="243" t="s">
        <v>422</v>
      </c>
      <c r="C39" s="244"/>
      <c r="D39" s="271">
        <f>ROUND(D38*12,0)</f>
        <v>1758050</v>
      </c>
      <c r="E39" s="244"/>
      <c r="F39" s="450"/>
      <c r="G39" s="450"/>
      <c r="H39" s="244"/>
      <c r="I39" s="244"/>
      <c r="J39" s="244"/>
      <c r="K39" s="101"/>
      <c r="L39" s="36"/>
    </row>
    <row r="40" spans="1:13">
      <c r="A40" s="274"/>
      <c r="B40" s="274"/>
      <c r="C40" s="234"/>
      <c r="D40" s="275"/>
      <c r="E40" s="234"/>
      <c r="F40" s="454"/>
      <c r="G40" s="454"/>
      <c r="H40" s="234"/>
      <c r="I40" s="234"/>
      <c r="J40" s="234"/>
      <c r="K40" s="276"/>
    </row>
    <row r="41" spans="1:13">
      <c r="D41" s="73"/>
      <c r="E41" s="73"/>
      <c r="F41" s="73"/>
      <c r="G41" s="73"/>
      <c r="H41" s="73"/>
    </row>
    <row r="42" spans="1:13" ht="18.75">
      <c r="A42" s="169" t="s">
        <v>325</v>
      </c>
      <c r="D42" s="217" t="s">
        <v>542</v>
      </c>
      <c r="E42" s="178"/>
      <c r="F42" s="178"/>
      <c r="G42" s="178"/>
      <c r="H42" s="178"/>
      <c r="I42" s="178"/>
      <c r="J42" s="178"/>
      <c r="K42" s="73"/>
    </row>
    <row r="43" spans="1:13" ht="18.75">
      <c r="A43" s="167" t="s">
        <v>230</v>
      </c>
      <c r="B43" s="167"/>
      <c r="C43" s="167"/>
      <c r="D43" s="218" t="s">
        <v>416</v>
      </c>
      <c r="E43" s="168"/>
      <c r="F43" s="168"/>
      <c r="G43" s="168"/>
      <c r="H43" s="168"/>
      <c r="I43" s="168"/>
      <c r="J43" s="168"/>
      <c r="K43" s="175"/>
    </row>
    <row r="44" spans="1:13" ht="18.75">
      <c r="A44" s="169" t="s">
        <v>231</v>
      </c>
      <c r="B44" s="169"/>
      <c r="C44" s="169"/>
      <c r="D44" s="219" t="s">
        <v>417</v>
      </c>
      <c r="E44" s="170"/>
      <c r="F44" s="170"/>
      <c r="G44" s="170"/>
      <c r="H44" s="170"/>
      <c r="I44" s="170"/>
      <c r="J44" s="170"/>
      <c r="K44" s="73"/>
    </row>
    <row r="45" spans="1:13">
      <c r="L45" s="362"/>
      <c r="M45" s="73"/>
    </row>
    <row r="46" spans="1:13" ht="18.75" customHeight="1">
      <c r="A46" s="659" t="s">
        <v>232</v>
      </c>
      <c r="B46" s="659" t="s">
        <v>233</v>
      </c>
      <c r="C46" s="659" t="s">
        <v>234</v>
      </c>
      <c r="D46" s="659" t="s">
        <v>633</v>
      </c>
      <c r="E46" s="659"/>
      <c r="F46" s="659"/>
      <c r="G46" s="659"/>
      <c r="H46" s="659"/>
      <c r="I46" s="659"/>
      <c r="J46" s="659"/>
      <c r="K46" s="659"/>
      <c r="L46" s="691" t="s">
        <v>634</v>
      </c>
      <c r="M46" s="175"/>
    </row>
    <row r="47" spans="1:13">
      <c r="A47" s="659"/>
      <c r="B47" s="659"/>
      <c r="C47" s="659"/>
      <c r="D47" s="659" t="s">
        <v>87</v>
      </c>
      <c r="E47" s="659" t="s">
        <v>88</v>
      </c>
      <c r="F47" s="659"/>
      <c r="G47" s="659"/>
      <c r="H47" s="659"/>
      <c r="I47" s="659"/>
      <c r="J47" s="659"/>
      <c r="K47" s="659"/>
      <c r="L47" s="691"/>
      <c r="M47" s="73"/>
    </row>
    <row r="48" spans="1:13" ht="105">
      <c r="A48" s="659"/>
      <c r="B48" s="659"/>
      <c r="C48" s="659"/>
      <c r="D48" s="659"/>
      <c r="E48" s="245" t="s">
        <v>235</v>
      </c>
      <c r="F48" s="455"/>
      <c r="G48" s="455"/>
      <c r="H48" s="245" t="s">
        <v>236</v>
      </c>
      <c r="I48" s="245" t="s">
        <v>418</v>
      </c>
      <c r="J48" s="245" t="s">
        <v>237</v>
      </c>
      <c r="K48" s="245" t="s">
        <v>536</v>
      </c>
      <c r="L48" s="691"/>
    </row>
    <row r="49" spans="1:12">
      <c r="A49" s="244">
        <v>1</v>
      </c>
      <c r="B49" s="244">
        <v>2</v>
      </c>
      <c r="C49" s="244">
        <v>3</v>
      </c>
      <c r="D49" s="244">
        <v>4</v>
      </c>
      <c r="E49" s="244">
        <v>5</v>
      </c>
      <c r="F49" s="450"/>
      <c r="G49" s="450"/>
      <c r="H49" s="244">
        <v>6</v>
      </c>
      <c r="I49" s="244">
        <v>7</v>
      </c>
      <c r="J49" s="244">
        <v>8</v>
      </c>
      <c r="K49" s="244">
        <v>9</v>
      </c>
      <c r="L49" s="101">
        <v>10</v>
      </c>
    </row>
    <row r="50" spans="1:12">
      <c r="A50" s="243">
        <v>1</v>
      </c>
      <c r="B50" s="225" t="s">
        <v>540</v>
      </c>
      <c r="C50" s="84">
        <v>2</v>
      </c>
      <c r="D50" s="273">
        <v>60000</v>
      </c>
      <c r="E50" s="220">
        <v>11552</v>
      </c>
      <c r="F50" s="220"/>
      <c r="G50" s="220"/>
      <c r="H50" s="220">
        <v>3116.34</v>
      </c>
      <c r="I50" s="220">
        <v>3048.7</v>
      </c>
      <c r="J50" s="227">
        <f>ROUND(D50/2.3-E50-H50-I50,2)</f>
        <v>8369.92</v>
      </c>
      <c r="K50" s="221">
        <f>ROUND((E50+H50+I50+J50)*1.3,2)</f>
        <v>33913.050000000003</v>
      </c>
      <c r="L50" s="35">
        <f>D50/C50</f>
        <v>30000</v>
      </c>
    </row>
    <row r="51" spans="1:12" ht="26.25">
      <c r="A51" s="243">
        <v>2</v>
      </c>
      <c r="B51" s="225" t="s">
        <v>543</v>
      </c>
      <c r="C51" s="277">
        <v>0.125</v>
      </c>
      <c r="D51" s="270">
        <f>1617.83+100</f>
        <v>1717.83</v>
      </c>
      <c r="E51" s="220">
        <v>585.88</v>
      </c>
      <c r="F51" s="220"/>
      <c r="G51" s="220"/>
      <c r="H51" s="220">
        <v>146.47</v>
      </c>
      <c r="I51" s="222">
        <v>0</v>
      </c>
      <c r="J51" s="227">
        <f>ROUND(D51/2.3-E51-H51-I51,2)</f>
        <v>14.53</v>
      </c>
      <c r="K51" s="221">
        <f>ROUND((E51+H51+I51+J51)*1.3,2)</f>
        <v>970.94</v>
      </c>
      <c r="L51" s="35">
        <f t="shared" ref="L51:L53" si="6">D51/C51</f>
        <v>13742.64</v>
      </c>
    </row>
    <row r="52" spans="1:12" ht="26.25">
      <c r="A52" s="243">
        <v>4</v>
      </c>
      <c r="B52" s="225" t="s">
        <v>544</v>
      </c>
      <c r="C52" s="84">
        <v>0.25</v>
      </c>
      <c r="D52" s="270">
        <f>4000-100</f>
        <v>3900</v>
      </c>
      <c r="E52" s="220">
        <v>1171.75</v>
      </c>
      <c r="F52" s="220"/>
      <c r="G52" s="220"/>
      <c r="H52" s="220">
        <v>292.94</v>
      </c>
      <c r="I52" s="222">
        <v>58.59</v>
      </c>
      <c r="J52" s="227">
        <f>ROUND(D52/2.3-E52-H52-I52,2)</f>
        <v>172.37</v>
      </c>
      <c r="K52" s="221">
        <f>ROUND((E52+H52+I52+J52)*1.3,2)</f>
        <v>2204.35</v>
      </c>
      <c r="L52" s="35">
        <f t="shared" si="6"/>
        <v>15600</v>
      </c>
    </row>
    <row r="53" spans="1:12">
      <c r="A53" s="243"/>
      <c r="B53" s="243" t="s">
        <v>238</v>
      </c>
      <c r="C53" s="84">
        <f>SUM(C50:C52)</f>
        <v>2.375</v>
      </c>
      <c r="D53" s="20">
        <f>SUM(D50:D52)</f>
        <v>65617.83</v>
      </c>
      <c r="E53" s="84">
        <f>SUM(E50:E52)</f>
        <v>13309.63</v>
      </c>
      <c r="F53" s="84"/>
      <c r="G53" s="84"/>
      <c r="H53" s="84">
        <f>SUM(H51:H52)</f>
        <v>439.40999999999997</v>
      </c>
      <c r="I53" s="84">
        <f>SUM(I50:I52)</f>
        <v>3107.29</v>
      </c>
      <c r="J53" s="244">
        <f>SUM(J50:J52)</f>
        <v>8556.8200000000015</v>
      </c>
      <c r="K53" s="101">
        <f>SUM(K50:K52)</f>
        <v>37088.340000000004</v>
      </c>
      <c r="L53" s="35">
        <f t="shared" si="6"/>
        <v>27628.560000000001</v>
      </c>
    </row>
    <row r="54" spans="1:12">
      <c r="A54" s="243"/>
      <c r="B54" s="243" t="s">
        <v>422</v>
      </c>
      <c r="C54" s="84"/>
      <c r="D54" s="271">
        <f>ROUND(D53*12,0)</f>
        <v>787414</v>
      </c>
      <c r="E54" s="84"/>
      <c r="F54" s="84"/>
      <c r="G54" s="84"/>
      <c r="H54" s="84"/>
      <c r="I54" s="84"/>
      <c r="J54" s="244"/>
      <c r="K54" s="101"/>
      <c r="L54" s="36"/>
    </row>
    <row r="56" spans="1:12" ht="18.75">
      <c r="A56" s="169" t="s">
        <v>325</v>
      </c>
      <c r="D56" s="217" t="s">
        <v>337</v>
      </c>
      <c r="E56" s="178"/>
      <c r="F56" s="178"/>
      <c r="G56" s="178"/>
      <c r="H56" s="178"/>
      <c r="I56" s="178"/>
      <c r="J56" s="178"/>
      <c r="K56" s="73"/>
    </row>
    <row r="57" spans="1:12" ht="18.75">
      <c r="A57" s="167" t="s">
        <v>230</v>
      </c>
      <c r="B57" s="167"/>
      <c r="C57" s="167"/>
      <c r="D57" s="218" t="s">
        <v>416</v>
      </c>
      <c r="E57" s="168"/>
      <c r="F57" s="168"/>
      <c r="G57" s="168"/>
      <c r="H57" s="168"/>
      <c r="I57" s="168"/>
      <c r="J57" s="168"/>
      <c r="K57" s="175"/>
    </row>
    <row r="58" spans="1:12" ht="18.75">
      <c r="A58" s="169" t="s">
        <v>231</v>
      </c>
      <c r="B58" s="169"/>
      <c r="C58" s="169"/>
      <c r="D58" s="219" t="s">
        <v>417</v>
      </c>
      <c r="E58" s="170"/>
      <c r="F58" s="170"/>
      <c r="G58" s="170"/>
      <c r="H58" s="170"/>
      <c r="I58" s="170"/>
      <c r="J58" s="170"/>
      <c r="K58" s="73"/>
    </row>
    <row r="60" spans="1:12" ht="15" customHeight="1">
      <c r="A60" s="659" t="s">
        <v>232</v>
      </c>
      <c r="B60" s="659" t="s">
        <v>233</v>
      </c>
      <c r="C60" s="659" t="s">
        <v>234</v>
      </c>
      <c r="D60" s="659" t="s">
        <v>633</v>
      </c>
      <c r="E60" s="659"/>
      <c r="F60" s="659"/>
      <c r="G60" s="659"/>
      <c r="H60" s="659"/>
      <c r="I60" s="659"/>
      <c r="J60" s="659"/>
      <c r="K60" s="659"/>
      <c r="L60" s="691" t="s">
        <v>634</v>
      </c>
    </row>
    <row r="61" spans="1:12">
      <c r="A61" s="659"/>
      <c r="B61" s="659"/>
      <c r="C61" s="659"/>
      <c r="D61" s="659" t="s">
        <v>87</v>
      </c>
      <c r="E61" s="659" t="s">
        <v>88</v>
      </c>
      <c r="F61" s="659"/>
      <c r="G61" s="659"/>
      <c r="H61" s="659"/>
      <c r="I61" s="659"/>
      <c r="J61" s="659"/>
      <c r="K61" s="659"/>
      <c r="L61" s="691"/>
    </row>
    <row r="62" spans="1:12" ht="15" customHeight="1">
      <c r="A62" s="659"/>
      <c r="B62" s="659"/>
      <c r="C62" s="659"/>
      <c r="D62" s="659"/>
      <c r="E62" s="245" t="s">
        <v>235</v>
      </c>
      <c r="F62" s="455"/>
      <c r="G62" s="455"/>
      <c r="H62" s="245" t="s">
        <v>236</v>
      </c>
      <c r="I62" s="245" t="s">
        <v>418</v>
      </c>
      <c r="J62" s="245" t="s">
        <v>237</v>
      </c>
      <c r="K62" s="245" t="s">
        <v>536</v>
      </c>
      <c r="L62" s="691"/>
    </row>
    <row r="63" spans="1:12">
      <c r="A63" s="244">
        <v>1</v>
      </c>
      <c r="B63" s="244">
        <v>2</v>
      </c>
      <c r="C63" s="244">
        <v>3</v>
      </c>
      <c r="D63" s="244">
        <v>4</v>
      </c>
      <c r="E63" s="244">
        <v>5</v>
      </c>
      <c r="F63" s="450"/>
      <c r="G63" s="450"/>
      <c r="H63" s="244">
        <v>6</v>
      </c>
      <c r="I63" s="244">
        <v>7</v>
      </c>
      <c r="J63" s="244">
        <v>8</v>
      </c>
      <c r="K63" s="244">
        <v>9</v>
      </c>
      <c r="L63" s="101">
        <v>10</v>
      </c>
    </row>
    <row r="64" spans="1:12">
      <c r="A64" s="243">
        <v>1</v>
      </c>
      <c r="B64" s="225" t="s">
        <v>423</v>
      </c>
      <c r="C64" s="84">
        <v>19.170000000000002</v>
      </c>
      <c r="D64" s="273">
        <v>554585.25</v>
      </c>
      <c r="E64" s="220">
        <v>133805.96</v>
      </c>
      <c r="F64" s="220"/>
      <c r="G64" s="220"/>
      <c r="H64" s="220">
        <v>36285.24</v>
      </c>
      <c r="I64" s="220">
        <v>53574.400000000001</v>
      </c>
      <c r="J64" s="227">
        <f>ROUND(D64/2.3-E64-H64-I64,2)</f>
        <v>17458.419999999998</v>
      </c>
      <c r="K64" s="221">
        <f>ROUND((E64+H64+I64+J64)*1.3,2)</f>
        <v>313461.23</v>
      </c>
      <c r="L64" s="35">
        <f>D64/C64</f>
        <v>28929.851330203441</v>
      </c>
    </row>
    <row r="65" spans="1:12" ht="26.25">
      <c r="A65" s="243">
        <v>2</v>
      </c>
      <c r="B65" s="225" t="s">
        <v>424</v>
      </c>
      <c r="C65" s="84">
        <v>2.25</v>
      </c>
      <c r="D65" s="270">
        <v>50900</v>
      </c>
      <c r="E65" s="220">
        <v>9964.8799999999992</v>
      </c>
      <c r="F65" s="220"/>
      <c r="G65" s="220"/>
      <c r="H65" s="220">
        <v>2491.2199999999998</v>
      </c>
      <c r="I65" s="222">
        <v>358.57</v>
      </c>
      <c r="J65" s="227">
        <f>ROUND(D65/2.3-E65-H65-I65,2)</f>
        <v>9315.76</v>
      </c>
      <c r="K65" s="221">
        <f>ROUND((E65+H65+I65+J65)*1.3,2)</f>
        <v>28769.56</v>
      </c>
      <c r="L65" s="35">
        <f t="shared" ref="L65:L69" si="7">D65/C65</f>
        <v>22622.222222222223</v>
      </c>
    </row>
    <row r="66" spans="1:12">
      <c r="A66" s="243">
        <v>4</v>
      </c>
      <c r="B66" s="225" t="s">
        <v>425</v>
      </c>
      <c r="C66" s="84">
        <v>0.2</v>
      </c>
      <c r="D66" s="270">
        <v>6100</v>
      </c>
      <c r="E66" s="220">
        <v>1223.8</v>
      </c>
      <c r="F66" s="220"/>
      <c r="G66" s="220"/>
      <c r="H66" s="220">
        <v>305.95</v>
      </c>
      <c r="I66" s="222">
        <v>61.19</v>
      </c>
      <c r="J66" s="227">
        <f>ROUND(D66/2.3-E66-H66-I66,2)</f>
        <v>1061.23</v>
      </c>
      <c r="K66" s="221">
        <f>ROUND((E66+H66+I66+J66)*1.3,2)</f>
        <v>3447.82</v>
      </c>
      <c r="L66" s="35">
        <f t="shared" si="7"/>
        <v>30500</v>
      </c>
    </row>
    <row r="67" spans="1:12">
      <c r="A67" s="243">
        <v>5</v>
      </c>
      <c r="B67" s="225" t="s">
        <v>426</v>
      </c>
      <c r="C67" s="84">
        <v>1</v>
      </c>
      <c r="D67" s="270">
        <v>28000</v>
      </c>
      <c r="E67" s="220">
        <v>6425.05</v>
      </c>
      <c r="F67" s="220"/>
      <c r="G67" s="220"/>
      <c r="H67" s="220">
        <v>1620.23</v>
      </c>
      <c r="I67" s="222">
        <v>838.05</v>
      </c>
      <c r="J67" s="227">
        <f>ROUND(D67/2.3-E67-H67-I67,2)</f>
        <v>3290.58</v>
      </c>
      <c r="K67" s="221">
        <f>ROUND((E67+H67+I67+J67)*1.3,2)</f>
        <v>15826.08</v>
      </c>
      <c r="L67" s="35">
        <f t="shared" si="7"/>
        <v>28000</v>
      </c>
    </row>
    <row r="68" spans="1:12">
      <c r="A68" s="243">
        <v>6</v>
      </c>
      <c r="B68" s="225" t="s">
        <v>427</v>
      </c>
      <c r="C68" s="84">
        <v>0.5</v>
      </c>
      <c r="D68" s="270">
        <v>12100</v>
      </c>
      <c r="E68" s="220">
        <v>2793.5</v>
      </c>
      <c r="F68" s="220"/>
      <c r="G68" s="220"/>
      <c r="H68" s="220">
        <v>698.38</v>
      </c>
      <c r="I68" s="222">
        <v>279.35000000000002</v>
      </c>
      <c r="J68" s="227">
        <f t="shared" ref="J68" si="8">ROUND(D68/2.3-E68-H68-I68,2)</f>
        <v>1489.64</v>
      </c>
      <c r="K68" s="221">
        <f t="shared" ref="K68" si="9">ROUND((E68+H68+I68+J68)*1.3,2)</f>
        <v>6839.13</v>
      </c>
      <c r="L68" s="35">
        <f t="shared" si="7"/>
        <v>24200</v>
      </c>
    </row>
    <row r="69" spans="1:12">
      <c r="A69" s="243"/>
      <c r="B69" s="243" t="s">
        <v>238</v>
      </c>
      <c r="C69" s="84">
        <f>SUM(C64:C68)</f>
        <v>23.12</v>
      </c>
      <c r="D69" s="20">
        <f>SUM(D64:D68)</f>
        <v>651685.25</v>
      </c>
      <c r="E69" s="84">
        <f>SUM(E64:E68)</f>
        <v>154213.18999999997</v>
      </c>
      <c r="F69" s="84"/>
      <c r="G69" s="84"/>
      <c r="H69" s="84">
        <f>SUM(H65:H67)</f>
        <v>4417.3999999999996</v>
      </c>
      <c r="I69" s="84">
        <f>SUM(I64:I67)</f>
        <v>54832.210000000006</v>
      </c>
      <c r="J69" s="244">
        <f>SUM(J64:J67)</f>
        <v>31125.989999999998</v>
      </c>
      <c r="K69" s="101">
        <f>SUM(K64:K67)</f>
        <v>361504.69</v>
      </c>
      <c r="L69" s="35">
        <f t="shared" si="7"/>
        <v>28187.07828719723</v>
      </c>
    </row>
    <row r="70" spans="1:12">
      <c r="A70" s="243"/>
      <c r="B70" s="243" t="s">
        <v>422</v>
      </c>
      <c r="C70" s="84"/>
      <c r="D70" s="271">
        <f>ROUND(D69*12,0)</f>
        <v>7820223</v>
      </c>
      <c r="E70" s="84"/>
      <c r="F70" s="84"/>
      <c r="G70" s="84"/>
      <c r="H70" s="84"/>
      <c r="I70" s="84"/>
      <c r="J70" s="244"/>
      <c r="K70" s="101"/>
      <c r="L70" s="36"/>
    </row>
    <row r="73" spans="1:12" ht="18.75">
      <c r="A73" s="169" t="s">
        <v>325</v>
      </c>
      <c r="D73" s="217" t="s">
        <v>428</v>
      </c>
      <c r="E73" s="178"/>
      <c r="F73" s="178"/>
      <c r="G73" s="178"/>
      <c r="H73" s="178"/>
      <c r="I73" s="178"/>
      <c r="J73" s="178"/>
      <c r="K73" s="73"/>
    </row>
    <row r="74" spans="1:12" ht="18.75">
      <c r="A74" s="167" t="s">
        <v>230</v>
      </c>
      <c r="B74" s="167"/>
      <c r="C74" s="167"/>
      <c r="D74" s="218" t="s">
        <v>416</v>
      </c>
      <c r="E74" s="168"/>
      <c r="F74" s="168"/>
      <c r="G74" s="168"/>
      <c r="H74" s="168"/>
      <c r="I74" s="168"/>
      <c r="J74" s="168"/>
      <c r="K74" s="175"/>
    </row>
    <row r="75" spans="1:12" ht="18.75">
      <c r="A75" s="169" t="s">
        <v>231</v>
      </c>
      <c r="B75" s="169"/>
      <c r="C75" s="169"/>
      <c r="D75" s="219" t="s">
        <v>441</v>
      </c>
      <c r="E75" s="170"/>
      <c r="F75" s="170"/>
      <c r="G75" s="170"/>
      <c r="H75" s="170"/>
      <c r="I75" s="170"/>
      <c r="J75" s="170"/>
      <c r="K75" s="73"/>
    </row>
    <row r="77" spans="1:12" ht="15" customHeight="1">
      <c r="A77" s="659" t="s">
        <v>232</v>
      </c>
      <c r="B77" s="659" t="s">
        <v>233</v>
      </c>
      <c r="C77" s="659" t="s">
        <v>234</v>
      </c>
      <c r="D77" s="659" t="s">
        <v>633</v>
      </c>
      <c r="E77" s="659"/>
      <c r="F77" s="659"/>
      <c r="G77" s="659"/>
      <c r="H77" s="659"/>
      <c r="I77" s="659"/>
      <c r="J77" s="659"/>
      <c r="K77" s="659"/>
      <c r="L77" s="691" t="s">
        <v>634</v>
      </c>
    </row>
    <row r="78" spans="1:12">
      <c r="A78" s="659"/>
      <c r="B78" s="659"/>
      <c r="C78" s="659"/>
      <c r="D78" s="659" t="s">
        <v>87</v>
      </c>
      <c r="E78" s="659" t="s">
        <v>88</v>
      </c>
      <c r="F78" s="659"/>
      <c r="G78" s="659"/>
      <c r="H78" s="659"/>
      <c r="I78" s="659"/>
      <c r="J78" s="659"/>
      <c r="K78" s="659"/>
      <c r="L78" s="691"/>
    </row>
    <row r="79" spans="1:12" ht="105">
      <c r="A79" s="659"/>
      <c r="B79" s="659"/>
      <c r="C79" s="659"/>
      <c r="D79" s="659"/>
      <c r="E79" s="245" t="s">
        <v>235</v>
      </c>
      <c r="F79" s="455"/>
      <c r="G79" s="455"/>
      <c r="H79" s="245" t="s">
        <v>236</v>
      </c>
      <c r="I79" s="245" t="s">
        <v>418</v>
      </c>
      <c r="J79" s="245" t="s">
        <v>237</v>
      </c>
      <c r="K79" s="245" t="s">
        <v>536</v>
      </c>
      <c r="L79" s="691"/>
    </row>
    <row r="80" spans="1:12">
      <c r="A80" s="244">
        <v>1</v>
      </c>
      <c r="B80" s="244">
        <v>2</v>
      </c>
      <c r="C80" s="244">
        <v>3</v>
      </c>
      <c r="D80" s="244">
        <v>4</v>
      </c>
      <c r="E80" s="244">
        <v>5</v>
      </c>
      <c r="F80" s="450"/>
      <c r="G80" s="450"/>
      <c r="H80" s="244">
        <v>6</v>
      </c>
      <c r="I80" s="244">
        <v>7</v>
      </c>
      <c r="J80" s="244">
        <v>8</v>
      </c>
      <c r="K80" s="244">
        <v>9</v>
      </c>
      <c r="L80" s="101">
        <v>10</v>
      </c>
    </row>
    <row r="81" spans="1:12" ht="26.25">
      <c r="A81" s="243">
        <v>1</v>
      </c>
      <c r="B81" s="225" t="s">
        <v>429</v>
      </c>
      <c r="C81" s="84">
        <v>1</v>
      </c>
      <c r="D81" s="20">
        <v>26745.599999999999</v>
      </c>
      <c r="E81" s="220">
        <v>5373</v>
      </c>
      <c r="F81" s="220"/>
      <c r="G81" s="220"/>
      <c r="H81" s="220">
        <v>1343.25</v>
      </c>
      <c r="I81" s="220">
        <v>0</v>
      </c>
      <c r="J81" s="227">
        <f>ROUND(D81/2.3-E81-H81-I81,2)</f>
        <v>4912.2700000000004</v>
      </c>
      <c r="K81" s="221">
        <f>ROUND((E81+H81+I81+J81)*1.3,2)</f>
        <v>15117.08</v>
      </c>
      <c r="L81" s="35">
        <f>D81/C81</f>
        <v>26745.599999999999</v>
      </c>
    </row>
    <row r="82" spans="1:12" ht="51.75">
      <c r="A82" s="243">
        <v>2</v>
      </c>
      <c r="B82" s="225" t="s">
        <v>430</v>
      </c>
      <c r="C82" s="84">
        <v>2</v>
      </c>
      <c r="D82" s="270">
        <v>33294</v>
      </c>
      <c r="E82" s="220">
        <v>4908</v>
      </c>
      <c r="F82" s="220"/>
      <c r="G82" s="220"/>
      <c r="H82" s="220">
        <v>588.96</v>
      </c>
      <c r="I82" s="222">
        <v>0</v>
      </c>
      <c r="J82" s="227">
        <f>ROUND(D82/2.3-E82-H82-I82,2)</f>
        <v>8978.69</v>
      </c>
      <c r="K82" s="221">
        <f>ROUND((E82+H82+I82+J82)*1.3,2)</f>
        <v>18818.349999999999</v>
      </c>
      <c r="L82" s="35">
        <f t="shared" ref="L82:L89" si="10">D82/C82</f>
        <v>16647</v>
      </c>
    </row>
    <row r="83" spans="1:12" ht="26.25">
      <c r="A83" s="243">
        <v>3</v>
      </c>
      <c r="B83" s="225" t="s">
        <v>431</v>
      </c>
      <c r="C83" s="84">
        <v>6.5</v>
      </c>
      <c r="D83" s="270">
        <f>99764-209.61</f>
        <v>99554.39</v>
      </c>
      <c r="E83" s="220">
        <v>15951</v>
      </c>
      <c r="F83" s="220"/>
      <c r="G83" s="220"/>
      <c r="H83" s="220">
        <v>1914.12</v>
      </c>
      <c r="I83" s="222">
        <v>0</v>
      </c>
      <c r="J83" s="227">
        <f>ROUND(D83/2.3-E83-H83-I83,2)</f>
        <v>25419.4</v>
      </c>
      <c r="K83" s="221">
        <f>ROUND((E83+H83+I83+J83)*1.3,2)</f>
        <v>56269.88</v>
      </c>
      <c r="L83" s="35">
        <f t="shared" si="10"/>
        <v>15316.06</v>
      </c>
    </row>
    <row r="84" spans="1:12">
      <c r="A84" s="243">
        <v>4</v>
      </c>
      <c r="B84" s="225" t="s">
        <v>432</v>
      </c>
      <c r="C84" s="84">
        <v>1</v>
      </c>
      <c r="D84" s="270">
        <v>14982.45</v>
      </c>
      <c r="E84" s="220">
        <v>2454</v>
      </c>
      <c r="F84" s="220"/>
      <c r="G84" s="220"/>
      <c r="H84" s="220">
        <v>0</v>
      </c>
      <c r="I84" s="222">
        <v>0</v>
      </c>
      <c r="J84" s="227">
        <f>ROUND(D84/2.3-E84-H84-I84,2)</f>
        <v>4060.11</v>
      </c>
      <c r="K84" s="221">
        <f>ROUND((E84+H84+I84+J84)*1.3,2)</f>
        <v>8468.34</v>
      </c>
      <c r="L84" s="35">
        <f t="shared" si="10"/>
        <v>14982.45</v>
      </c>
    </row>
    <row r="85" spans="1:12">
      <c r="A85" s="243">
        <v>5</v>
      </c>
      <c r="B85" s="225" t="s">
        <v>433</v>
      </c>
      <c r="C85" s="84">
        <v>3</v>
      </c>
      <c r="D85" s="270">
        <v>49941.5</v>
      </c>
      <c r="E85" s="220">
        <v>7362</v>
      </c>
      <c r="F85" s="220"/>
      <c r="G85" s="220"/>
      <c r="H85" s="220">
        <v>0</v>
      </c>
      <c r="I85" s="222">
        <v>0</v>
      </c>
      <c r="J85" s="227">
        <f>ROUND(D85/2.3-E85-H85-I85,2)</f>
        <v>14351.7</v>
      </c>
      <c r="K85" s="221">
        <f>ROUND((E85+H85+I85+J85)*1.3,2)</f>
        <v>28227.81</v>
      </c>
      <c r="L85" s="35">
        <f t="shared" si="10"/>
        <v>16647.166666666668</v>
      </c>
    </row>
    <row r="86" spans="1:12">
      <c r="A86" s="243">
        <v>6</v>
      </c>
      <c r="B86" s="225" t="s">
        <v>434</v>
      </c>
      <c r="C86" s="84">
        <v>3</v>
      </c>
      <c r="D86" s="270">
        <v>44948</v>
      </c>
      <c r="E86" s="220">
        <v>7362</v>
      </c>
      <c r="F86" s="220"/>
      <c r="G86" s="220"/>
      <c r="H86" s="220">
        <v>883.44</v>
      </c>
      <c r="I86" s="222">
        <v>0</v>
      </c>
      <c r="J86" s="227">
        <f t="shared" ref="J86:J87" si="11">ROUND(D86/2.3-E86-H86-I86,2)</f>
        <v>11297.17</v>
      </c>
      <c r="K86" s="221">
        <f t="shared" ref="K86:K87" si="12">ROUND((E86+H86+I86+J86)*1.3,2)</f>
        <v>25405.39</v>
      </c>
      <c r="L86" s="35">
        <f t="shared" si="10"/>
        <v>14982.666666666666</v>
      </c>
    </row>
    <row r="87" spans="1:12">
      <c r="A87" s="243">
        <v>7</v>
      </c>
      <c r="B87" s="225" t="s">
        <v>537</v>
      </c>
      <c r="C87" s="84">
        <v>2</v>
      </c>
      <c r="D87" s="270">
        <v>29965</v>
      </c>
      <c r="E87" s="220">
        <v>4908</v>
      </c>
      <c r="F87" s="220"/>
      <c r="G87" s="220"/>
      <c r="H87" s="220">
        <v>0</v>
      </c>
      <c r="I87" s="222">
        <v>0</v>
      </c>
      <c r="J87" s="227">
        <f t="shared" si="11"/>
        <v>8120.26</v>
      </c>
      <c r="K87" s="221">
        <f t="shared" si="12"/>
        <v>16936.740000000002</v>
      </c>
      <c r="L87" s="35">
        <f t="shared" si="10"/>
        <v>14982.5</v>
      </c>
    </row>
    <row r="88" spans="1:12" ht="26.25">
      <c r="A88" s="243">
        <v>8</v>
      </c>
      <c r="B88" s="225" t="s">
        <v>538</v>
      </c>
      <c r="C88" s="84">
        <v>0.5</v>
      </c>
      <c r="D88" s="270">
        <v>7941.23</v>
      </c>
      <c r="E88" s="220">
        <v>1227</v>
      </c>
      <c r="F88" s="220"/>
      <c r="G88" s="220"/>
      <c r="H88" s="220">
        <v>0</v>
      </c>
      <c r="I88" s="222">
        <v>0</v>
      </c>
      <c r="J88" s="227">
        <f>ROUND(D88/2.3-E88-H88-I88,2)</f>
        <v>2225.71</v>
      </c>
      <c r="K88" s="221">
        <f>ROUND((E88+H88+I88+J88)*1.3,2)</f>
        <v>4488.5200000000004</v>
      </c>
      <c r="L88" s="35">
        <f t="shared" si="10"/>
        <v>15882.46</v>
      </c>
    </row>
    <row r="89" spans="1:12">
      <c r="A89" s="243"/>
      <c r="B89" s="243" t="s">
        <v>238</v>
      </c>
      <c r="C89" s="84">
        <f t="shared" ref="C89:K89" si="13">SUM(C81:C88)</f>
        <v>19</v>
      </c>
      <c r="D89" s="20">
        <f>SUM(D81:D88)</f>
        <v>307372.17</v>
      </c>
      <c r="E89" s="84">
        <f t="shared" si="13"/>
        <v>49545</v>
      </c>
      <c r="F89" s="84"/>
      <c r="G89" s="84"/>
      <c r="H89" s="84">
        <f t="shared" si="13"/>
        <v>4729.7700000000004</v>
      </c>
      <c r="I89" s="84">
        <f t="shared" si="13"/>
        <v>0</v>
      </c>
      <c r="J89" s="244">
        <f t="shared" si="13"/>
        <v>79365.31</v>
      </c>
      <c r="K89" s="101">
        <f t="shared" si="13"/>
        <v>173732.10999999996</v>
      </c>
      <c r="L89" s="35">
        <f t="shared" si="10"/>
        <v>16177.482631578947</v>
      </c>
    </row>
    <row r="90" spans="1:12">
      <c r="A90" s="243"/>
      <c r="B90" s="243" t="s">
        <v>422</v>
      </c>
      <c r="C90" s="226"/>
      <c r="D90" s="271">
        <f>ROUND(D89*12,0)</f>
        <v>3688466</v>
      </c>
      <c r="E90" s="84"/>
      <c r="F90" s="84"/>
      <c r="G90" s="84"/>
      <c r="H90" s="84"/>
      <c r="I90" s="84"/>
      <c r="J90" s="244"/>
      <c r="K90" s="101"/>
      <c r="L90" s="36"/>
    </row>
    <row r="93" spans="1:12" ht="18.75">
      <c r="A93" s="169" t="s">
        <v>325</v>
      </c>
      <c r="D93" s="217" t="s">
        <v>696</v>
      </c>
      <c r="E93" s="178"/>
      <c r="F93" s="178"/>
      <c r="G93" s="73"/>
      <c r="H93" s="73"/>
      <c r="I93" s="73"/>
      <c r="J93" s="73"/>
      <c r="K93" s="73"/>
    </row>
    <row r="94" spans="1:12" ht="18.75">
      <c r="A94" s="167" t="s">
        <v>230</v>
      </c>
      <c r="B94" s="167"/>
      <c r="C94" s="167"/>
      <c r="D94" s="218" t="s">
        <v>416</v>
      </c>
      <c r="E94" s="168"/>
      <c r="F94" s="168"/>
      <c r="G94" s="175"/>
      <c r="H94" s="175"/>
      <c r="I94" s="175"/>
      <c r="J94" s="175"/>
      <c r="K94" s="175"/>
    </row>
    <row r="95" spans="1:12" ht="18.75">
      <c r="A95" s="169" t="s">
        <v>231</v>
      </c>
      <c r="B95" s="169"/>
      <c r="C95" s="169"/>
      <c r="D95" s="219" t="s">
        <v>703</v>
      </c>
      <c r="E95" s="170"/>
      <c r="F95" s="170"/>
      <c r="G95" s="73"/>
      <c r="H95" s="73"/>
      <c r="I95" s="73"/>
      <c r="J95" s="73"/>
      <c r="K95" s="73"/>
    </row>
    <row r="96" spans="1:12">
      <c r="G96" s="73"/>
      <c r="H96" s="73"/>
    </row>
    <row r="97" spans="1:17" ht="15" customHeight="1">
      <c r="A97" s="659" t="s">
        <v>232</v>
      </c>
      <c r="B97" s="671" t="s">
        <v>233</v>
      </c>
      <c r="C97" s="672"/>
      <c r="D97" s="659" t="s">
        <v>234</v>
      </c>
      <c r="E97" s="691" t="s">
        <v>715</v>
      </c>
      <c r="F97" s="456"/>
      <c r="G97" s="456"/>
      <c r="H97" s="435"/>
      <c r="I97" s="435"/>
      <c r="J97" s="435"/>
      <c r="K97" s="435"/>
      <c r="L97" s="692"/>
      <c r="M97" s="73"/>
    </row>
    <row r="98" spans="1:17">
      <c r="A98" s="659"/>
      <c r="B98" s="673"/>
      <c r="C98" s="674"/>
      <c r="D98" s="659"/>
      <c r="E98" s="691"/>
      <c r="F98" s="456"/>
      <c r="G98" s="456"/>
      <c r="H98" s="173"/>
      <c r="I98" s="173"/>
      <c r="J98" s="173"/>
      <c r="K98" s="173"/>
      <c r="L98" s="692"/>
      <c r="M98" s="73"/>
    </row>
    <row r="99" spans="1:17">
      <c r="A99" s="659"/>
      <c r="B99" s="675"/>
      <c r="C99" s="676"/>
      <c r="D99" s="659"/>
      <c r="E99" s="691"/>
      <c r="F99" s="456"/>
      <c r="G99" s="456"/>
      <c r="H99" s="173"/>
      <c r="I99" s="173"/>
      <c r="J99" s="173"/>
      <c r="K99" s="173"/>
      <c r="L99" s="692"/>
      <c r="M99" s="73"/>
    </row>
    <row r="100" spans="1:17">
      <c r="A100" s="424">
        <v>1</v>
      </c>
      <c r="B100" s="689">
        <v>2</v>
      </c>
      <c r="C100" s="690"/>
      <c r="D100" s="432">
        <v>3</v>
      </c>
      <c r="E100" s="432">
        <v>11</v>
      </c>
      <c r="F100" s="454"/>
      <c r="G100" s="454"/>
      <c r="H100" s="431"/>
      <c r="I100" s="431"/>
      <c r="J100" s="431"/>
      <c r="K100" s="431"/>
      <c r="L100" s="276"/>
      <c r="M100" s="276"/>
    </row>
    <row r="101" spans="1:17" ht="26.25" customHeight="1">
      <c r="A101" s="423">
        <v>1</v>
      </c>
      <c r="B101" s="682" t="s">
        <v>704</v>
      </c>
      <c r="C101" s="683"/>
      <c r="D101" s="84">
        <v>0.5</v>
      </c>
      <c r="E101" s="220">
        <f>21.27*12</f>
        <v>255.24</v>
      </c>
      <c r="F101" s="436"/>
      <c r="G101" s="436"/>
      <c r="H101" s="436"/>
      <c r="I101" s="436"/>
      <c r="J101" s="437"/>
      <c r="K101" s="438"/>
      <c r="L101" s="439"/>
      <c r="M101" s="439"/>
      <c r="O101" s="267">
        <f>D101-K101-M101</f>
        <v>0.5</v>
      </c>
      <c r="P101" s="267">
        <f>M101+K101</f>
        <v>0</v>
      </c>
      <c r="Q101" s="267">
        <f>D101-P101</f>
        <v>0.5</v>
      </c>
    </row>
    <row r="102" spans="1:17">
      <c r="A102" s="423">
        <v>2</v>
      </c>
      <c r="B102" s="682" t="s">
        <v>705</v>
      </c>
      <c r="C102" s="683"/>
      <c r="D102" s="84">
        <v>2</v>
      </c>
      <c r="E102" s="220">
        <f>80.84*12</f>
        <v>970.08</v>
      </c>
      <c r="F102" s="436"/>
      <c r="G102" s="436"/>
      <c r="H102" s="436"/>
      <c r="I102" s="440"/>
      <c r="J102" s="441"/>
      <c r="K102" s="438"/>
      <c r="L102" s="439"/>
      <c r="M102" s="439"/>
      <c r="O102" s="267">
        <f t="shared" ref="O102:O108" si="14">D102-K102-M102</f>
        <v>2</v>
      </c>
      <c r="P102" s="267">
        <f t="shared" ref="P102:P108" si="15">M102+K102</f>
        <v>0</v>
      </c>
      <c r="Q102" s="267">
        <f t="shared" ref="Q102:Q108" si="16">D102-P102</f>
        <v>2</v>
      </c>
    </row>
    <row r="103" spans="1:17">
      <c r="A103" s="423">
        <v>3</v>
      </c>
      <c r="B103" s="682" t="s">
        <v>706</v>
      </c>
      <c r="C103" s="683"/>
      <c r="D103" s="84">
        <v>0.5</v>
      </c>
      <c r="E103" s="220">
        <f>104.9*12</f>
        <v>1258.8000000000002</v>
      </c>
      <c r="F103" s="436"/>
      <c r="G103" s="436"/>
      <c r="H103" s="436"/>
      <c r="I103" s="440"/>
      <c r="J103" s="441"/>
      <c r="K103" s="438"/>
      <c r="L103" s="439"/>
      <c r="M103" s="439"/>
      <c r="O103" s="267">
        <f t="shared" si="14"/>
        <v>0.5</v>
      </c>
      <c r="P103" s="267">
        <f t="shared" si="15"/>
        <v>0</v>
      </c>
      <c r="Q103" s="267">
        <f t="shared" si="16"/>
        <v>0.5</v>
      </c>
    </row>
    <row r="104" spans="1:17">
      <c r="A104" s="423">
        <v>4</v>
      </c>
      <c r="B104" s="682" t="s">
        <v>707</v>
      </c>
      <c r="C104" s="683"/>
      <c r="D104" s="84">
        <v>5.5</v>
      </c>
      <c r="E104" s="220">
        <f>1125.94*12</f>
        <v>13511.28</v>
      </c>
      <c r="F104" s="436"/>
      <c r="G104" s="436"/>
      <c r="H104" s="436"/>
      <c r="I104" s="440"/>
      <c r="J104" s="441"/>
      <c r="K104" s="438"/>
      <c r="L104" s="439"/>
      <c r="M104" s="439"/>
      <c r="O104" s="267">
        <f t="shared" si="14"/>
        <v>5.5</v>
      </c>
      <c r="P104" s="267">
        <f t="shared" si="15"/>
        <v>0</v>
      </c>
      <c r="Q104" s="267">
        <f t="shared" si="16"/>
        <v>5.5</v>
      </c>
    </row>
    <row r="105" spans="1:17" ht="15.75" customHeight="1">
      <c r="A105" s="423">
        <v>5</v>
      </c>
      <c r="B105" s="682" t="s">
        <v>708</v>
      </c>
      <c r="C105" s="683"/>
      <c r="D105" s="84">
        <v>1</v>
      </c>
      <c r="E105" s="220">
        <f>197.34*12</f>
        <v>2368.08</v>
      </c>
      <c r="F105" s="436"/>
      <c r="G105" s="436"/>
      <c r="H105" s="436"/>
      <c r="I105" s="440"/>
      <c r="J105" s="441"/>
      <c r="K105" s="438"/>
      <c r="L105" s="439"/>
      <c r="M105" s="439"/>
      <c r="O105" s="267">
        <f t="shared" si="14"/>
        <v>1</v>
      </c>
      <c r="P105" s="267">
        <f t="shared" si="15"/>
        <v>0</v>
      </c>
      <c r="Q105" s="267">
        <f t="shared" si="16"/>
        <v>1</v>
      </c>
    </row>
    <row r="106" spans="1:17" ht="39" customHeight="1">
      <c r="A106" s="423">
        <v>6</v>
      </c>
      <c r="B106" s="682" t="s">
        <v>709</v>
      </c>
      <c r="C106" s="683"/>
      <c r="D106" s="84">
        <v>2</v>
      </c>
      <c r="E106" s="220">
        <f>958.2411*12</f>
        <v>11498.893199999999</v>
      </c>
      <c r="F106" s="436"/>
      <c r="G106" s="436"/>
      <c r="H106" s="436"/>
      <c r="I106" s="440"/>
      <c r="J106" s="441"/>
      <c r="K106" s="438"/>
      <c r="L106" s="439"/>
      <c r="M106" s="439"/>
      <c r="O106" s="267">
        <f t="shared" si="14"/>
        <v>2</v>
      </c>
      <c r="P106" s="267">
        <f t="shared" si="15"/>
        <v>0</v>
      </c>
      <c r="Q106" s="267">
        <f t="shared" si="16"/>
        <v>2</v>
      </c>
    </row>
    <row r="107" spans="1:17">
      <c r="A107" s="423">
        <v>7</v>
      </c>
      <c r="B107" s="684" t="s">
        <v>710</v>
      </c>
      <c r="C107" s="685"/>
      <c r="D107" s="84">
        <v>3</v>
      </c>
      <c r="E107" s="220">
        <f>290.9119*12</f>
        <v>3490.9427999999998</v>
      </c>
      <c r="F107" s="436"/>
      <c r="G107" s="436"/>
      <c r="H107" s="436"/>
      <c r="I107" s="440"/>
      <c r="J107" s="441"/>
      <c r="K107" s="438"/>
      <c r="L107" s="439"/>
      <c r="M107" s="439"/>
      <c r="O107" s="267">
        <f t="shared" si="14"/>
        <v>3</v>
      </c>
      <c r="P107" s="267">
        <f t="shared" si="15"/>
        <v>0</v>
      </c>
      <c r="Q107" s="267">
        <f t="shared" si="16"/>
        <v>3</v>
      </c>
    </row>
    <row r="108" spans="1:17">
      <c r="A108" s="423">
        <v>8</v>
      </c>
      <c r="B108" s="684" t="s">
        <v>711</v>
      </c>
      <c r="C108" s="685"/>
      <c r="D108" s="84">
        <v>3</v>
      </c>
      <c r="E108" s="220">
        <f>1344.89*12</f>
        <v>16138.68</v>
      </c>
      <c r="F108" s="436"/>
      <c r="G108" s="436"/>
      <c r="H108" s="436"/>
      <c r="I108" s="440"/>
      <c r="J108" s="441"/>
      <c r="K108" s="438"/>
      <c r="L108" s="439"/>
      <c r="M108" s="439"/>
      <c r="O108" s="267">
        <f t="shared" si="14"/>
        <v>3</v>
      </c>
      <c r="P108" s="267">
        <f t="shared" si="15"/>
        <v>0</v>
      </c>
      <c r="Q108" s="267">
        <f t="shared" si="16"/>
        <v>3</v>
      </c>
    </row>
    <row r="109" spans="1:17">
      <c r="A109" s="686" t="s">
        <v>716</v>
      </c>
      <c r="B109" s="687"/>
      <c r="C109" s="687"/>
      <c r="D109" s="688"/>
      <c r="E109" s="434">
        <f>SUM(E101:E108)</f>
        <v>49491.995999999999</v>
      </c>
      <c r="F109" s="500"/>
      <c r="G109" s="500"/>
      <c r="H109" s="442"/>
      <c r="I109" s="442"/>
      <c r="J109" s="443"/>
      <c r="K109" s="276"/>
      <c r="L109" s="362"/>
      <c r="M109" s="444"/>
      <c r="O109">
        <f>49492/12</f>
        <v>4124.333333333333</v>
      </c>
      <c r="P109" s="267"/>
    </row>
    <row r="111" spans="1:17">
      <c r="D111" s="428"/>
      <c r="M111" s="267"/>
    </row>
    <row r="112" spans="1:17" ht="18.75">
      <c r="A112" s="169" t="s">
        <v>325</v>
      </c>
      <c r="D112" s="217" t="s">
        <v>700</v>
      </c>
      <c r="E112" s="178"/>
      <c r="F112" s="178"/>
      <c r="G112" s="73"/>
      <c r="H112" s="73"/>
      <c r="I112" s="73"/>
      <c r="J112" s="73"/>
      <c r="K112" s="73"/>
    </row>
    <row r="113" spans="1:16" ht="18.75">
      <c r="A113" s="167" t="s">
        <v>230</v>
      </c>
      <c r="B113" s="167"/>
      <c r="C113" s="167"/>
      <c r="D113" s="218" t="s">
        <v>416</v>
      </c>
      <c r="E113" s="168"/>
      <c r="F113" s="168"/>
      <c r="G113" s="175"/>
      <c r="H113" s="175"/>
      <c r="I113" s="175"/>
      <c r="J113" s="175"/>
      <c r="K113" s="175"/>
    </row>
    <row r="114" spans="1:16" ht="18.75">
      <c r="A114" s="169" t="s">
        <v>231</v>
      </c>
      <c r="B114" s="169"/>
      <c r="C114" s="169"/>
      <c r="D114" s="219" t="s">
        <v>703</v>
      </c>
      <c r="E114" s="170"/>
      <c r="F114" s="170"/>
      <c r="G114" s="73"/>
      <c r="H114" s="73"/>
      <c r="I114" s="73"/>
      <c r="J114" s="73"/>
      <c r="K114" s="73"/>
    </row>
    <row r="116" spans="1:16" ht="15" customHeight="1">
      <c r="A116" s="659" t="s">
        <v>232</v>
      </c>
      <c r="B116" s="671" t="s">
        <v>233</v>
      </c>
      <c r="C116" s="672"/>
      <c r="D116" s="659" t="s">
        <v>234</v>
      </c>
      <c r="E116" s="691" t="s">
        <v>717</v>
      </c>
      <c r="F116" s="456"/>
      <c r="G116" s="456"/>
      <c r="H116" s="435"/>
      <c r="I116" s="435"/>
      <c r="J116" s="435"/>
      <c r="K116" s="435"/>
      <c r="L116" s="692"/>
      <c r="M116" s="692"/>
    </row>
    <row r="117" spans="1:16">
      <c r="A117" s="659"/>
      <c r="B117" s="673"/>
      <c r="C117" s="674"/>
      <c r="D117" s="659"/>
      <c r="E117" s="691"/>
      <c r="F117" s="456"/>
      <c r="G117" s="456"/>
      <c r="H117" s="445"/>
      <c r="I117" s="445"/>
      <c r="J117" s="445"/>
      <c r="K117" s="445"/>
      <c r="L117" s="692"/>
      <c r="M117" s="692"/>
    </row>
    <row r="118" spans="1:16">
      <c r="A118" s="659"/>
      <c r="B118" s="675"/>
      <c r="C118" s="676"/>
      <c r="D118" s="659"/>
      <c r="E118" s="691"/>
      <c r="F118" s="456"/>
      <c r="G118" s="456"/>
      <c r="H118" s="173"/>
      <c r="I118" s="173"/>
      <c r="J118" s="173"/>
      <c r="K118" s="173"/>
      <c r="L118" s="692"/>
      <c r="M118" s="692"/>
    </row>
    <row r="119" spans="1:16">
      <c r="A119" s="426">
        <v>1</v>
      </c>
      <c r="B119" s="689">
        <v>2</v>
      </c>
      <c r="C119" s="690"/>
      <c r="D119" s="432">
        <v>3</v>
      </c>
      <c r="E119" s="101">
        <v>11</v>
      </c>
      <c r="F119" s="276"/>
      <c r="G119" s="276"/>
      <c r="H119" s="431"/>
      <c r="I119" s="431"/>
      <c r="J119" s="431"/>
      <c r="K119" s="431"/>
      <c r="L119" s="276"/>
      <c r="M119" s="276"/>
    </row>
    <row r="120" spans="1:16" ht="29.25" customHeight="1">
      <c r="A120" s="430">
        <v>1</v>
      </c>
      <c r="B120" s="682" t="s">
        <v>712</v>
      </c>
      <c r="C120" s="683"/>
      <c r="D120" s="84">
        <v>1.33</v>
      </c>
      <c r="E120" s="35">
        <v>445.33330000000001</v>
      </c>
      <c r="F120" s="439"/>
      <c r="G120" s="439"/>
      <c r="H120" s="436"/>
      <c r="I120" s="436"/>
      <c r="J120" s="437"/>
      <c r="K120" s="438"/>
      <c r="L120" s="439"/>
      <c r="M120" s="439"/>
      <c r="O120" s="267"/>
    </row>
    <row r="121" spans="1:16">
      <c r="A121" s="686" t="s">
        <v>87</v>
      </c>
      <c r="B121" s="687"/>
      <c r="C121" s="687"/>
      <c r="D121" s="688"/>
      <c r="E121" s="429">
        <f>E120*12</f>
        <v>5343.9996000000001</v>
      </c>
      <c r="F121" s="444"/>
      <c r="G121" s="444"/>
      <c r="H121" s="436"/>
      <c r="I121" s="440"/>
      <c r="J121" s="441"/>
      <c r="K121" s="438"/>
      <c r="L121" s="439"/>
      <c r="M121" s="444"/>
      <c r="O121" s="267"/>
    </row>
    <row r="125" spans="1:16" ht="18.75">
      <c r="A125" s="169" t="s">
        <v>325</v>
      </c>
      <c r="D125" s="217" t="s">
        <v>820</v>
      </c>
      <c r="E125" s="178"/>
      <c r="F125" s="178"/>
      <c r="G125" s="73"/>
      <c r="H125" s="73"/>
      <c r="I125" s="73"/>
      <c r="J125" s="73"/>
      <c r="K125" s="73"/>
    </row>
    <row r="126" spans="1:16" ht="18.75">
      <c r="A126" s="167" t="s">
        <v>230</v>
      </c>
      <c r="B126" s="167"/>
      <c r="C126" s="167"/>
      <c r="D126" s="218" t="s">
        <v>416</v>
      </c>
      <c r="E126" s="168"/>
      <c r="F126" s="168"/>
      <c r="G126" s="175"/>
      <c r="H126" s="175"/>
      <c r="I126" s="175"/>
      <c r="J126" s="175"/>
      <c r="K126" s="175"/>
    </row>
    <row r="127" spans="1:16" ht="18.75">
      <c r="A127" s="169" t="s">
        <v>231</v>
      </c>
      <c r="B127" s="169"/>
      <c r="C127" s="169"/>
      <c r="D127" s="219" t="s">
        <v>832</v>
      </c>
      <c r="E127" s="170"/>
      <c r="F127" s="170"/>
      <c r="G127" s="73"/>
      <c r="H127" s="73"/>
      <c r="I127" s="73"/>
      <c r="J127" s="73"/>
      <c r="K127" s="73"/>
      <c r="M127" s="498">
        <f>SUM(D133:D140)</f>
        <v>17.5</v>
      </c>
      <c r="O127">
        <v>643</v>
      </c>
      <c r="P127">
        <f>O127/M127</f>
        <v>36.74285714285714</v>
      </c>
    </row>
    <row r="128" spans="1:16">
      <c r="G128" s="73"/>
      <c r="H128" s="73"/>
    </row>
    <row r="129" spans="1:17" ht="15" customHeight="1">
      <c r="A129" s="659" t="s">
        <v>232</v>
      </c>
      <c r="B129" s="671" t="s">
        <v>233</v>
      </c>
      <c r="C129" s="672"/>
      <c r="D129" s="659" t="s">
        <v>234</v>
      </c>
      <c r="E129" s="691" t="s">
        <v>715</v>
      </c>
      <c r="F129" s="456"/>
      <c r="G129" s="456"/>
      <c r="H129" s="435"/>
      <c r="I129" s="435"/>
      <c r="J129" s="435"/>
      <c r="K129" s="435"/>
      <c r="L129" s="692"/>
      <c r="M129" s="73"/>
    </row>
    <row r="130" spans="1:17">
      <c r="A130" s="659"/>
      <c r="B130" s="673"/>
      <c r="C130" s="674"/>
      <c r="D130" s="659"/>
      <c r="E130" s="691"/>
      <c r="F130" s="456"/>
      <c r="G130" s="456"/>
      <c r="H130" s="173"/>
      <c r="I130" s="173"/>
      <c r="J130" s="173"/>
      <c r="K130" s="173"/>
      <c r="L130" s="692"/>
      <c r="M130" s="73"/>
    </row>
    <row r="131" spans="1:17">
      <c r="A131" s="659"/>
      <c r="B131" s="675"/>
      <c r="C131" s="676"/>
      <c r="D131" s="659"/>
      <c r="E131" s="691"/>
      <c r="F131" s="456"/>
      <c r="G131" s="456"/>
      <c r="H131" s="173"/>
      <c r="I131" s="173"/>
      <c r="J131" s="173"/>
      <c r="K131" s="173"/>
      <c r="L131" s="692"/>
      <c r="M131" s="73"/>
    </row>
    <row r="132" spans="1:17">
      <c r="A132" s="450">
        <v>1</v>
      </c>
      <c r="B132" s="689">
        <v>2</v>
      </c>
      <c r="C132" s="690"/>
      <c r="D132" s="450">
        <v>3</v>
      </c>
      <c r="E132" s="450">
        <v>4</v>
      </c>
      <c r="F132" s="454"/>
      <c r="G132" s="454"/>
      <c r="H132" s="454"/>
      <c r="I132" s="454"/>
      <c r="J132" s="454"/>
      <c r="K132" s="454"/>
      <c r="L132" s="276"/>
      <c r="M132" s="276"/>
    </row>
    <row r="133" spans="1:17" ht="26.25" customHeight="1">
      <c r="A133" s="446">
        <v>1</v>
      </c>
      <c r="B133" s="682" t="s">
        <v>704</v>
      </c>
      <c r="C133" s="683"/>
      <c r="D133" s="84">
        <v>0.5</v>
      </c>
      <c r="E133" s="220">
        <v>18.37142857142857</v>
      </c>
      <c r="F133" s="436"/>
      <c r="G133" s="436"/>
      <c r="H133" s="436"/>
      <c r="I133" s="436"/>
      <c r="J133" s="437"/>
      <c r="K133" s="438"/>
      <c r="L133" s="439"/>
      <c r="M133" s="439">
        <f>P127*D133</f>
        <v>18.37142857142857</v>
      </c>
      <c r="O133" s="267"/>
      <c r="P133" s="267"/>
      <c r="Q133" s="267"/>
    </row>
    <row r="134" spans="1:17">
      <c r="A134" s="446">
        <v>2</v>
      </c>
      <c r="B134" s="682" t="s">
        <v>705</v>
      </c>
      <c r="C134" s="683"/>
      <c r="D134" s="84">
        <v>2</v>
      </c>
      <c r="E134" s="220">
        <v>73.48571428571428</v>
      </c>
      <c r="F134" s="436"/>
      <c r="G134" s="436"/>
      <c r="H134" s="436"/>
      <c r="I134" s="440"/>
      <c r="J134" s="456"/>
      <c r="K134" s="438"/>
      <c r="L134" s="439"/>
      <c r="M134" s="439">
        <f>D134*P127</f>
        <v>73.48571428571428</v>
      </c>
      <c r="O134" s="267"/>
      <c r="P134" s="267"/>
      <c r="Q134" s="267"/>
    </row>
    <row r="135" spans="1:17">
      <c r="A135" s="446">
        <v>3</v>
      </c>
      <c r="B135" s="682" t="s">
        <v>706</v>
      </c>
      <c r="C135" s="683"/>
      <c r="D135" s="84">
        <v>0.5</v>
      </c>
      <c r="E135" s="220">
        <v>18.37142857142857</v>
      </c>
      <c r="F135" s="436"/>
      <c r="G135" s="436"/>
      <c r="H135" s="436"/>
      <c r="I135" s="440"/>
      <c r="J135" s="456"/>
      <c r="K135" s="438"/>
      <c r="L135" s="439"/>
      <c r="M135" s="439">
        <f>P127*D135</f>
        <v>18.37142857142857</v>
      </c>
      <c r="O135" s="267"/>
      <c r="P135" s="267"/>
      <c r="Q135" s="267"/>
    </row>
    <row r="136" spans="1:17" ht="15.75">
      <c r="A136" s="446">
        <v>4</v>
      </c>
      <c r="B136" s="682" t="s">
        <v>833</v>
      </c>
      <c r="C136" s="683"/>
      <c r="D136" s="84">
        <v>5.5</v>
      </c>
      <c r="E136" s="220">
        <v>202.08571428571426</v>
      </c>
      <c r="F136" s="436"/>
      <c r="G136" s="436"/>
      <c r="H136" s="436"/>
      <c r="I136" s="440"/>
      <c r="J136" s="456"/>
      <c r="K136" s="438"/>
      <c r="L136" s="439"/>
      <c r="M136" s="439">
        <f>D136*P127</f>
        <v>202.08571428571426</v>
      </c>
      <c r="O136" s="267"/>
      <c r="P136" s="267"/>
      <c r="Q136" s="267"/>
    </row>
    <row r="137" spans="1:17" ht="15.75" customHeight="1">
      <c r="A137" s="446">
        <v>5</v>
      </c>
      <c r="B137" s="682" t="s">
        <v>708</v>
      </c>
      <c r="C137" s="683"/>
      <c r="D137" s="84">
        <v>1</v>
      </c>
      <c r="E137" s="220">
        <v>36.74285714285714</v>
      </c>
      <c r="F137" s="436"/>
      <c r="G137" s="436"/>
      <c r="H137" s="436"/>
      <c r="I137" s="440"/>
      <c r="J137" s="456"/>
      <c r="K137" s="438"/>
      <c r="L137" s="439"/>
      <c r="M137" s="439">
        <f>P127*D137</f>
        <v>36.74285714285714</v>
      </c>
      <c r="O137" s="267"/>
      <c r="P137" s="267"/>
      <c r="Q137" s="267"/>
    </row>
    <row r="138" spans="1:17" ht="39" customHeight="1">
      <c r="A138" s="446">
        <v>6</v>
      </c>
      <c r="B138" s="682" t="s">
        <v>709</v>
      </c>
      <c r="C138" s="683"/>
      <c r="D138" s="84">
        <v>2</v>
      </c>
      <c r="E138" s="220">
        <v>73.48571428571428</v>
      </c>
      <c r="F138" s="436"/>
      <c r="G138" s="436"/>
      <c r="H138" s="436"/>
      <c r="I138" s="440"/>
      <c r="J138" s="456"/>
      <c r="K138" s="438"/>
      <c r="L138" s="439"/>
      <c r="M138" s="439">
        <f>P127*D138</f>
        <v>73.48571428571428</v>
      </c>
      <c r="O138" s="267"/>
      <c r="P138" s="267"/>
      <c r="Q138" s="267"/>
    </row>
    <row r="139" spans="1:17">
      <c r="A139" s="446">
        <v>7</v>
      </c>
      <c r="B139" s="684" t="s">
        <v>710</v>
      </c>
      <c r="C139" s="685"/>
      <c r="D139" s="84">
        <v>3</v>
      </c>
      <c r="E139" s="220">
        <v>110.22857142857143</v>
      </c>
      <c r="F139" s="436"/>
      <c r="G139" s="436"/>
      <c r="H139" s="436"/>
      <c r="I139" s="440"/>
      <c r="J139" s="456"/>
      <c r="K139" s="438"/>
      <c r="L139" s="439"/>
      <c r="M139" s="439">
        <f>P127*D139</f>
        <v>110.22857142857143</v>
      </c>
      <c r="O139" s="267"/>
      <c r="P139" s="267"/>
      <c r="Q139" s="267"/>
    </row>
    <row r="140" spans="1:17">
      <c r="A140" s="446">
        <v>8</v>
      </c>
      <c r="B140" s="684" t="s">
        <v>711</v>
      </c>
      <c r="C140" s="685"/>
      <c r="D140" s="84">
        <v>3</v>
      </c>
      <c r="E140" s="220">
        <v>110.22857142857143</v>
      </c>
      <c r="F140" s="436"/>
      <c r="G140" s="436"/>
      <c r="H140" s="436"/>
      <c r="I140" s="440"/>
      <c r="J140" s="456"/>
      <c r="K140" s="438"/>
      <c r="L140" s="439"/>
      <c r="M140" s="439">
        <f>D140*P127</f>
        <v>110.22857142857143</v>
      </c>
      <c r="O140" s="267"/>
      <c r="P140" s="267"/>
      <c r="Q140" s="267"/>
    </row>
    <row r="141" spans="1:17">
      <c r="A141" s="686" t="s">
        <v>716</v>
      </c>
      <c r="B141" s="687"/>
      <c r="C141" s="687"/>
      <c r="D141" s="688"/>
      <c r="E141" s="434">
        <f>SUM(E133:E140)</f>
        <v>642.99999999999989</v>
      </c>
      <c r="F141" s="500"/>
      <c r="G141" s="500"/>
      <c r="H141" s="442"/>
      <c r="I141" s="442"/>
      <c r="J141" s="443"/>
      <c r="K141" s="276"/>
      <c r="L141" s="362"/>
      <c r="M141" s="444">
        <f>SUM(M133:M140)</f>
        <v>642.99999999999989</v>
      </c>
      <c r="P141" s="267"/>
    </row>
    <row r="142" spans="1:17">
      <c r="G142" s="73"/>
      <c r="H142" s="73"/>
    </row>
    <row r="143" spans="1:17" ht="18.75">
      <c r="A143" s="169" t="s">
        <v>325</v>
      </c>
      <c r="D143" s="217" t="s">
        <v>822</v>
      </c>
      <c r="E143" s="178"/>
      <c r="F143" s="178"/>
      <c r="G143" s="73"/>
      <c r="H143" s="73"/>
      <c r="I143" s="73"/>
      <c r="J143" s="73"/>
      <c r="K143" s="73"/>
    </row>
    <row r="144" spans="1:17" ht="18.75">
      <c r="A144" s="167" t="s">
        <v>230</v>
      </c>
      <c r="B144" s="167"/>
      <c r="C144" s="167"/>
      <c r="D144" s="218" t="s">
        <v>416</v>
      </c>
      <c r="E144" s="168"/>
      <c r="F144" s="168"/>
      <c r="G144" s="175"/>
      <c r="H144" s="175"/>
      <c r="I144" s="175"/>
      <c r="J144" s="175"/>
      <c r="K144" s="175"/>
    </row>
    <row r="145" spans="1:16" ht="18.75">
      <c r="A145" s="169" t="s">
        <v>231</v>
      </c>
      <c r="B145" s="169"/>
      <c r="C145" s="169"/>
      <c r="D145" s="219" t="s">
        <v>832</v>
      </c>
      <c r="E145" s="170"/>
      <c r="F145" s="170"/>
      <c r="G145" s="73"/>
      <c r="H145" s="73"/>
      <c r="I145" s="73"/>
      <c r="J145" s="73"/>
      <c r="K145" s="73"/>
      <c r="M145" s="498">
        <f>SUM(D151:D158)</f>
        <v>26.470000000000002</v>
      </c>
      <c r="O145">
        <v>643</v>
      </c>
      <c r="P145">
        <f>O145/M145</f>
        <v>24.291650925576121</v>
      </c>
    </row>
    <row r="148" spans="1:16" ht="15" customHeight="1">
      <c r="A148" s="659" t="s">
        <v>232</v>
      </c>
      <c r="B148" s="671" t="s">
        <v>233</v>
      </c>
      <c r="C148" s="672"/>
      <c r="D148" s="659" t="s">
        <v>828</v>
      </c>
      <c r="E148" s="677" t="s">
        <v>829</v>
      </c>
      <c r="F148" s="677" t="s">
        <v>830</v>
      </c>
      <c r="G148" s="677" t="s">
        <v>831</v>
      </c>
    </row>
    <row r="149" spans="1:16">
      <c r="A149" s="659"/>
      <c r="B149" s="673"/>
      <c r="C149" s="674"/>
      <c r="D149" s="659"/>
      <c r="E149" s="678"/>
      <c r="F149" s="678"/>
      <c r="G149" s="678"/>
    </row>
    <row r="150" spans="1:16">
      <c r="A150" s="659"/>
      <c r="B150" s="675"/>
      <c r="C150" s="676"/>
      <c r="D150" s="659"/>
      <c r="E150" s="679"/>
      <c r="F150" s="679"/>
      <c r="G150" s="679"/>
    </row>
    <row r="151" spans="1:16">
      <c r="A151" s="248">
        <v>1</v>
      </c>
      <c r="B151" s="659">
        <v>2</v>
      </c>
      <c r="C151" s="659"/>
      <c r="D151" s="36"/>
      <c r="E151" s="455">
        <v>3</v>
      </c>
      <c r="F151" s="455"/>
      <c r="G151" s="455">
        <v>4</v>
      </c>
    </row>
    <row r="152" spans="1:16">
      <c r="A152" s="499">
        <v>2</v>
      </c>
      <c r="B152" s="680" t="s">
        <v>419</v>
      </c>
      <c r="C152" s="681"/>
      <c r="D152" s="39">
        <v>1</v>
      </c>
      <c r="E152" s="39">
        <v>54217</v>
      </c>
      <c r="F152" s="39">
        <f>E152/2</f>
        <v>27108.5</v>
      </c>
      <c r="G152" s="39">
        <f>F152*D152</f>
        <v>27108.5</v>
      </c>
    </row>
    <row r="153" spans="1:16" ht="38.25" customHeight="1">
      <c r="A153" s="499">
        <v>3</v>
      </c>
      <c r="B153" s="661" t="s">
        <v>420</v>
      </c>
      <c r="C153" s="661"/>
      <c r="D153" s="39">
        <v>1</v>
      </c>
      <c r="E153" s="39">
        <v>30480.62</v>
      </c>
      <c r="F153" s="39">
        <f>E153/2</f>
        <v>15240.31</v>
      </c>
      <c r="G153" s="39">
        <f t="shared" ref="G153:G154" si="17">F153*D153</f>
        <v>15240.31</v>
      </c>
    </row>
    <row r="154" spans="1:16" ht="33.75" customHeight="1">
      <c r="A154" s="248">
        <v>4</v>
      </c>
      <c r="B154" s="661" t="s">
        <v>421</v>
      </c>
      <c r="C154" s="661"/>
      <c r="D154" s="39">
        <v>1</v>
      </c>
      <c r="E154" s="39">
        <v>30058.18</v>
      </c>
      <c r="F154" s="39">
        <f>E154/2</f>
        <v>15029.09</v>
      </c>
      <c r="G154" s="39">
        <f t="shared" si="17"/>
        <v>15029.09</v>
      </c>
    </row>
    <row r="155" spans="1:16">
      <c r="A155" s="499">
        <v>6</v>
      </c>
      <c r="B155" s="669" t="s">
        <v>423</v>
      </c>
      <c r="C155" s="670"/>
      <c r="D155" s="39">
        <v>19.170000000000002</v>
      </c>
      <c r="E155" s="39">
        <v>18937.610850286899</v>
      </c>
      <c r="F155" s="39">
        <f>E155/2</f>
        <v>9468.8054251434496</v>
      </c>
      <c r="G155" s="39">
        <f>F155*D155+0.39</f>
        <v>181517.38999999996</v>
      </c>
    </row>
    <row r="156" spans="1:16" ht="16.5" customHeight="1">
      <c r="A156" s="499">
        <v>9</v>
      </c>
      <c r="B156" s="668" t="s">
        <v>426</v>
      </c>
      <c r="C156" s="668"/>
      <c r="D156" s="36">
        <v>1</v>
      </c>
      <c r="E156" s="139">
        <v>24306.34</v>
      </c>
      <c r="F156" s="139">
        <f>E156/2</f>
        <v>12153.17</v>
      </c>
      <c r="G156" s="139">
        <f>F156*D156</f>
        <v>12153.17</v>
      </c>
    </row>
    <row r="157" spans="1:16">
      <c r="A157" s="499">
        <v>11</v>
      </c>
      <c r="B157" s="668" t="s">
        <v>540</v>
      </c>
      <c r="C157" s="668"/>
      <c r="D157" s="36">
        <v>2</v>
      </c>
      <c r="E157" s="139">
        <v>15065.33</v>
      </c>
      <c r="F157" s="139">
        <f t="shared" ref="F157:F161" si="18">E157/2</f>
        <v>7532.665</v>
      </c>
      <c r="G157" s="139">
        <f>F157*4</f>
        <v>30130.66</v>
      </c>
    </row>
    <row r="158" spans="1:16">
      <c r="A158" s="499">
        <v>14</v>
      </c>
      <c r="B158" s="662" t="s">
        <v>541</v>
      </c>
      <c r="C158" s="662"/>
      <c r="D158" s="36">
        <v>1.3</v>
      </c>
      <c r="E158" s="139">
        <v>16057.04</v>
      </c>
      <c r="F158" s="139">
        <f t="shared" si="18"/>
        <v>8028.52</v>
      </c>
      <c r="G158" s="139">
        <f>F158*1</f>
        <v>8028.52</v>
      </c>
    </row>
    <row r="159" spans="1:16">
      <c r="A159" s="499">
        <v>15</v>
      </c>
      <c r="B159" s="662" t="s">
        <v>429</v>
      </c>
      <c r="C159" s="662"/>
      <c r="D159" s="36">
        <v>1</v>
      </c>
      <c r="E159" s="139">
        <v>11890.84</v>
      </c>
      <c r="F159" s="139">
        <f t="shared" si="18"/>
        <v>5945.42</v>
      </c>
      <c r="G159" s="139">
        <f t="shared" ref="G159" si="19">F159*D159</f>
        <v>5945.42</v>
      </c>
    </row>
    <row r="160" spans="1:16">
      <c r="A160" s="499">
        <v>17</v>
      </c>
      <c r="B160" s="666" t="s">
        <v>705</v>
      </c>
      <c r="C160" s="666"/>
      <c r="D160" s="36">
        <v>2</v>
      </c>
      <c r="E160" s="139">
        <v>14269</v>
      </c>
      <c r="F160" s="139">
        <f t="shared" si="18"/>
        <v>7134.5</v>
      </c>
      <c r="G160" s="139">
        <f>F160</f>
        <v>7134.5</v>
      </c>
    </row>
    <row r="161" spans="1:8">
      <c r="A161" s="248">
        <v>19</v>
      </c>
      <c r="B161" s="666" t="s">
        <v>833</v>
      </c>
      <c r="C161" s="666"/>
      <c r="D161" s="36">
        <v>5.5</v>
      </c>
      <c r="E161" s="139">
        <v>14269</v>
      </c>
      <c r="F161" s="139">
        <f t="shared" si="18"/>
        <v>7134.5</v>
      </c>
      <c r="G161" s="139">
        <f>F161*D161+2378.17</f>
        <v>41617.919999999998</v>
      </c>
    </row>
    <row r="162" spans="1:8">
      <c r="A162" s="499">
        <v>20</v>
      </c>
      <c r="B162" s="666" t="s">
        <v>708</v>
      </c>
      <c r="C162" s="666"/>
      <c r="D162" s="36">
        <v>1</v>
      </c>
      <c r="E162" s="139">
        <v>14269</v>
      </c>
      <c r="F162" s="139">
        <f>E162/2</f>
        <v>7134.5</v>
      </c>
      <c r="G162" s="139">
        <f>F162*D162</f>
        <v>7134.5</v>
      </c>
    </row>
    <row r="163" spans="1:8">
      <c r="A163" s="248">
        <v>22</v>
      </c>
      <c r="B163" s="667" t="s">
        <v>710</v>
      </c>
      <c r="C163" s="667"/>
      <c r="D163" s="36">
        <v>3</v>
      </c>
      <c r="E163" s="139">
        <v>14269</v>
      </c>
      <c r="F163" s="139">
        <f>E163/2</f>
        <v>7134.5</v>
      </c>
      <c r="G163" s="139">
        <f>F163*D163</f>
        <v>21403.5</v>
      </c>
    </row>
    <row r="164" spans="1:8" ht="15.75" customHeight="1">
      <c r="A164" s="499">
        <v>23</v>
      </c>
      <c r="B164" s="667" t="s">
        <v>711</v>
      </c>
      <c r="C164" s="667"/>
      <c r="D164" s="36">
        <v>3</v>
      </c>
      <c r="E164" s="36">
        <v>14269</v>
      </c>
      <c r="F164" s="36">
        <f>E164/2</f>
        <v>7134.5</v>
      </c>
      <c r="G164" s="36">
        <v>14269</v>
      </c>
    </row>
    <row r="165" spans="1:8">
      <c r="A165" s="663" t="s">
        <v>827</v>
      </c>
      <c r="B165" s="664"/>
      <c r="C165" s="664"/>
      <c r="D165" s="664"/>
      <c r="E165" s="664"/>
      <c r="F165" s="665"/>
      <c r="G165" s="501">
        <f>SUM(G152:G164)</f>
        <v>386712.47999999992</v>
      </c>
    </row>
    <row r="167" spans="1:8">
      <c r="H167" s="498"/>
    </row>
  </sheetData>
  <mergeCells count="100">
    <mergeCell ref="A121:D121"/>
    <mergeCell ref="A109:D109"/>
    <mergeCell ref="D116:D118"/>
    <mergeCell ref="E116:E118"/>
    <mergeCell ref="B116:C118"/>
    <mergeCell ref="B119:C119"/>
    <mergeCell ref="B120:C120"/>
    <mergeCell ref="B107:C107"/>
    <mergeCell ref="B108:C108"/>
    <mergeCell ref="B100:C100"/>
    <mergeCell ref="B101:C101"/>
    <mergeCell ref="B102:C102"/>
    <mergeCell ref="B103:C103"/>
    <mergeCell ref="B104:C104"/>
    <mergeCell ref="L30:L32"/>
    <mergeCell ref="L46:L48"/>
    <mergeCell ref="L60:L62"/>
    <mergeCell ref="L77:L79"/>
    <mergeCell ref="J3:L4"/>
    <mergeCell ref="J1:L2"/>
    <mergeCell ref="A77:A79"/>
    <mergeCell ref="B77:B79"/>
    <mergeCell ref="C77:C79"/>
    <mergeCell ref="D77:K77"/>
    <mergeCell ref="D78:D79"/>
    <mergeCell ref="E78:K78"/>
    <mergeCell ref="A46:A48"/>
    <mergeCell ref="B46:B48"/>
    <mergeCell ref="C46:C48"/>
    <mergeCell ref="D46:K46"/>
    <mergeCell ref="D47:D48"/>
    <mergeCell ref="E47:K47"/>
    <mergeCell ref="A17:A19"/>
    <mergeCell ref="B17:B19"/>
    <mergeCell ref="C17:C19"/>
    <mergeCell ref="D18:D19"/>
    <mergeCell ref="A7:M8"/>
    <mergeCell ref="D17:K17"/>
    <mergeCell ref="E18:K18"/>
    <mergeCell ref="A10:K10"/>
    <mergeCell ref="C11:J11"/>
    <mergeCell ref="L17:L19"/>
    <mergeCell ref="A30:A32"/>
    <mergeCell ref="B30:B32"/>
    <mergeCell ref="C30:C32"/>
    <mergeCell ref="D30:K30"/>
    <mergeCell ref="D31:D32"/>
    <mergeCell ref="E31:K31"/>
    <mergeCell ref="M116:M118"/>
    <mergeCell ref="A116:A118"/>
    <mergeCell ref="L116:L118"/>
    <mergeCell ref="A60:A62"/>
    <mergeCell ref="B60:B62"/>
    <mergeCell ref="C60:C62"/>
    <mergeCell ref="D60:K60"/>
    <mergeCell ref="D61:D62"/>
    <mergeCell ref="E61:K61"/>
    <mergeCell ref="E97:E99"/>
    <mergeCell ref="A97:A99"/>
    <mergeCell ref="L97:L99"/>
    <mergeCell ref="D97:D99"/>
    <mergeCell ref="B97:C99"/>
    <mergeCell ref="B105:C105"/>
    <mergeCell ref="B106:C106"/>
    <mergeCell ref="A129:A131"/>
    <mergeCell ref="B129:C131"/>
    <mergeCell ref="D129:D131"/>
    <mergeCell ref="E129:E131"/>
    <mergeCell ref="L129:L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A141:D141"/>
    <mergeCell ref="A148:A150"/>
    <mergeCell ref="B148:C150"/>
    <mergeCell ref="F148:F150"/>
    <mergeCell ref="G148:G150"/>
    <mergeCell ref="B152:C152"/>
    <mergeCell ref="D148:D150"/>
    <mergeCell ref="E148:E150"/>
    <mergeCell ref="B159:C159"/>
    <mergeCell ref="B151:C151"/>
    <mergeCell ref="A165:F165"/>
    <mergeCell ref="B161:C161"/>
    <mergeCell ref="B162:C162"/>
    <mergeCell ref="B163:C163"/>
    <mergeCell ref="B164:C164"/>
    <mergeCell ref="B158:C158"/>
    <mergeCell ref="B160:C160"/>
    <mergeCell ref="B156:C156"/>
    <mergeCell ref="B157:C157"/>
    <mergeCell ref="B153:C153"/>
    <mergeCell ref="B154:C154"/>
    <mergeCell ref="B155:C155"/>
  </mergeCells>
  <pageMargins left="0.7" right="0.7" top="0.75" bottom="0.75" header="0.3" footer="0.3"/>
  <pageSetup paperSize="9" scale="38" orientation="portrait" horizontalDpi="180" verticalDpi="180" r:id="rId1"/>
  <rowBreaks count="1" manualBreakCount="1">
    <brk id="72" max="9" man="1"/>
  </rowBreaks>
  <colBreaks count="1" manualBreakCount="1">
    <brk id="13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02"/>
  <sheetViews>
    <sheetView view="pageBreakPreview" topLeftCell="A70" zoomScale="80" zoomScaleNormal="80" zoomScaleSheetLayoutView="80" workbookViewId="0">
      <selection activeCell="L99" sqref="L99"/>
    </sheetView>
  </sheetViews>
  <sheetFormatPr defaultRowHeight="15"/>
  <cols>
    <col min="2" max="2" width="19" customWidth="1"/>
    <col min="3" max="3" width="35.28515625" customWidth="1"/>
    <col min="4" max="4" width="24.7109375" customWidth="1"/>
    <col min="5" max="5" width="15.7109375" customWidth="1"/>
    <col min="6" max="6" width="22.42578125" customWidth="1"/>
    <col min="8" max="8" width="12" bestFit="1" customWidth="1"/>
  </cols>
  <sheetData>
    <row r="2" spans="1:8" ht="18.75" customHeight="1">
      <c r="A2" s="263"/>
      <c r="B2" s="705" t="s">
        <v>240</v>
      </c>
      <c r="C2" s="705"/>
      <c r="D2" s="705"/>
      <c r="E2" s="705"/>
      <c r="F2" s="705"/>
      <c r="G2" s="236"/>
      <c r="H2" s="166"/>
    </row>
    <row r="3" spans="1:8" ht="15" customHeight="1">
      <c r="A3" s="263"/>
      <c r="B3" s="705"/>
      <c r="C3" s="705"/>
      <c r="D3" s="705"/>
      <c r="E3" s="705"/>
      <c r="F3" s="705"/>
      <c r="G3" s="172"/>
      <c r="H3" s="166"/>
    </row>
    <row r="4" spans="1:8" ht="15" customHeight="1">
      <c r="A4" s="263"/>
      <c r="B4" s="172"/>
      <c r="C4" s="172"/>
      <c r="D4" s="172"/>
      <c r="E4" s="172"/>
      <c r="F4" s="172"/>
      <c r="G4" s="172"/>
      <c r="H4" s="166"/>
    </row>
    <row r="5" spans="1:8" ht="18.75">
      <c r="A5" s="167" t="s">
        <v>439</v>
      </c>
      <c r="B5" s="167"/>
      <c r="C5" s="167"/>
      <c r="D5" s="697" t="s">
        <v>331</v>
      </c>
      <c r="E5" s="697"/>
      <c r="F5" s="168"/>
      <c r="G5" s="173"/>
    </row>
    <row r="6" spans="1:8" ht="18.75">
      <c r="A6" s="251" t="s">
        <v>230</v>
      </c>
      <c r="B6" s="167"/>
      <c r="C6" s="167"/>
      <c r="D6" s="698" t="s">
        <v>524</v>
      </c>
      <c r="E6" s="698"/>
      <c r="F6" s="698"/>
      <c r="G6" s="173"/>
    </row>
    <row r="7" spans="1:8" ht="18.75" customHeight="1">
      <c r="A7" s="169" t="s">
        <v>231</v>
      </c>
      <c r="B7" s="169"/>
      <c r="C7" s="169"/>
      <c r="D7" s="177" t="s">
        <v>417</v>
      </c>
      <c r="E7" s="170"/>
      <c r="F7" s="170"/>
      <c r="G7" s="173"/>
    </row>
    <row r="8" spans="1:8" ht="39.75" customHeight="1">
      <c r="A8" s="263"/>
      <c r="B8" s="172"/>
      <c r="C8" s="172"/>
      <c r="D8" s="172"/>
      <c r="E8" s="172"/>
      <c r="F8" s="172"/>
      <c r="G8" s="173"/>
    </row>
    <row r="9" spans="1:8" ht="18.75">
      <c r="A9" s="171"/>
      <c r="B9" s="239"/>
      <c r="C9" s="239"/>
      <c r="D9" s="239"/>
      <c r="E9" s="239"/>
      <c r="F9" s="239"/>
      <c r="G9" s="235"/>
    </row>
    <row r="10" spans="1:8" ht="18.75">
      <c r="A10" s="171"/>
      <c r="B10" s="239"/>
      <c r="C10" s="239"/>
      <c r="D10" s="239"/>
      <c r="E10" s="239"/>
      <c r="F10" s="239"/>
      <c r="G10" s="235"/>
    </row>
    <row r="11" spans="1:8" ht="30">
      <c r="A11" s="238" t="s">
        <v>232</v>
      </c>
      <c r="B11" s="238" t="s">
        <v>241</v>
      </c>
      <c r="C11" s="238" t="s">
        <v>242</v>
      </c>
      <c r="D11" s="238" t="s">
        <v>243</v>
      </c>
      <c r="E11" s="238" t="s">
        <v>244</v>
      </c>
      <c r="F11" s="238" t="s">
        <v>245</v>
      </c>
      <c r="G11" s="235"/>
    </row>
    <row r="12" spans="1:8">
      <c r="A12" s="231">
        <v>1</v>
      </c>
      <c r="B12" s="231">
        <v>2</v>
      </c>
      <c r="C12" s="231">
        <v>3</v>
      </c>
      <c r="D12" s="231">
        <v>4</v>
      </c>
      <c r="E12" s="231">
        <v>5</v>
      </c>
      <c r="F12" s="231">
        <v>6</v>
      </c>
      <c r="G12" s="235"/>
    </row>
    <row r="13" spans="1:8">
      <c r="A13" s="230">
        <v>1</v>
      </c>
      <c r="B13" s="230" t="s">
        <v>525</v>
      </c>
      <c r="C13" s="10">
        <v>450</v>
      </c>
      <c r="D13" s="230">
        <v>4</v>
      </c>
      <c r="E13" s="230">
        <v>7</v>
      </c>
      <c r="F13" s="34">
        <f>E13*D13*C13</f>
        <v>12600</v>
      </c>
      <c r="G13" s="235"/>
    </row>
    <row r="14" spans="1:8">
      <c r="A14" s="230">
        <v>2</v>
      </c>
      <c r="B14" s="230" t="s">
        <v>526</v>
      </c>
      <c r="C14" s="10">
        <v>5200</v>
      </c>
      <c r="D14" s="230">
        <v>4</v>
      </c>
      <c r="E14" s="230"/>
      <c r="F14" s="34">
        <f>D14*C14</f>
        <v>20800</v>
      </c>
      <c r="G14" s="235"/>
    </row>
    <row r="15" spans="1:8">
      <c r="A15" s="230">
        <v>4</v>
      </c>
      <c r="B15" s="230" t="s">
        <v>527</v>
      </c>
      <c r="C15" s="10">
        <v>1330</v>
      </c>
      <c r="D15" s="230">
        <v>4</v>
      </c>
      <c r="E15" s="230">
        <v>5</v>
      </c>
      <c r="F15" s="34">
        <f>E15*D15*C15</f>
        <v>26600</v>
      </c>
    </row>
    <row r="16" spans="1:8">
      <c r="A16" s="557" t="s">
        <v>238</v>
      </c>
      <c r="B16" s="557"/>
      <c r="C16" s="230"/>
      <c r="D16" s="230"/>
      <c r="E16" s="230"/>
      <c r="F16" s="34">
        <f>SUM(F13:F15)</f>
        <v>60000</v>
      </c>
    </row>
    <row r="19" spans="1:7" ht="18.75">
      <c r="A19" s="167" t="s">
        <v>439</v>
      </c>
      <c r="B19" s="167"/>
      <c r="C19" s="167"/>
      <c r="D19" s="697" t="s">
        <v>337</v>
      </c>
      <c r="E19" s="697"/>
      <c r="F19" s="168"/>
    </row>
    <row r="20" spans="1:7" ht="18.75">
      <c r="A20" s="251" t="s">
        <v>230</v>
      </c>
      <c r="B20" s="167"/>
      <c r="C20" s="167"/>
      <c r="D20" s="698" t="s">
        <v>524</v>
      </c>
      <c r="E20" s="698"/>
      <c r="F20" s="698"/>
    </row>
    <row r="21" spans="1:7" ht="18.75">
      <c r="A21" s="169" t="s">
        <v>231</v>
      </c>
      <c r="B21" s="169"/>
      <c r="C21" s="169"/>
      <c r="D21" s="177" t="s">
        <v>417</v>
      </c>
      <c r="E21" s="170"/>
      <c r="F21" s="170"/>
    </row>
    <row r="22" spans="1:7" ht="18" customHeight="1">
      <c r="A22" s="171"/>
      <c r="B22" s="239"/>
      <c r="C22" s="239"/>
      <c r="D22" s="239"/>
      <c r="E22" s="239"/>
      <c r="F22" s="239"/>
      <c r="G22" s="173"/>
    </row>
    <row r="23" spans="1:7" ht="18.75">
      <c r="A23" s="171"/>
      <c r="B23" s="239"/>
      <c r="C23" s="239"/>
      <c r="D23" s="239"/>
      <c r="E23" s="239"/>
      <c r="F23" s="239"/>
      <c r="G23" s="235"/>
    </row>
    <row r="24" spans="1:7" ht="30">
      <c r="A24" s="238" t="s">
        <v>232</v>
      </c>
      <c r="B24" s="238" t="s">
        <v>241</v>
      </c>
      <c r="C24" s="238" t="s">
        <v>242</v>
      </c>
      <c r="D24" s="238" t="s">
        <v>243</v>
      </c>
      <c r="E24" s="238" t="s">
        <v>244</v>
      </c>
      <c r="F24" s="238" t="s">
        <v>245</v>
      </c>
    </row>
    <row r="25" spans="1:7">
      <c r="A25" s="231">
        <v>1</v>
      </c>
      <c r="B25" s="231">
        <v>2</v>
      </c>
      <c r="C25" s="231">
        <v>3</v>
      </c>
      <c r="D25" s="231">
        <v>4</v>
      </c>
      <c r="E25" s="231">
        <v>5</v>
      </c>
      <c r="F25" s="231">
        <v>6</v>
      </c>
    </row>
    <row r="26" spans="1:7">
      <c r="A26" s="230">
        <v>1</v>
      </c>
      <c r="B26" s="230" t="s">
        <v>525</v>
      </c>
      <c r="C26" s="10">
        <v>450</v>
      </c>
      <c r="D26" s="230">
        <v>4</v>
      </c>
      <c r="E26" s="230">
        <v>7</v>
      </c>
      <c r="F26" s="34">
        <f>E26*D26*C26</f>
        <v>12600</v>
      </c>
    </row>
    <row r="27" spans="1:7">
      <c r="A27" s="230">
        <v>2</v>
      </c>
      <c r="B27" s="230" t="s">
        <v>526</v>
      </c>
      <c r="C27" s="10">
        <v>5050</v>
      </c>
      <c r="D27" s="230">
        <v>4</v>
      </c>
      <c r="E27" s="230"/>
      <c r="F27" s="34">
        <f>D27*C27</f>
        <v>20200</v>
      </c>
    </row>
    <row r="28" spans="1:7" ht="60">
      <c r="A28" s="230">
        <v>3</v>
      </c>
      <c r="B28" s="230" t="s">
        <v>528</v>
      </c>
      <c r="C28" s="10">
        <v>135</v>
      </c>
      <c r="D28" s="230">
        <v>4</v>
      </c>
      <c r="E28" s="230">
        <v>6</v>
      </c>
      <c r="F28" s="34">
        <f>E28*D28*C28-40</f>
        <v>3200</v>
      </c>
    </row>
    <row r="29" spans="1:7">
      <c r="A29" s="699" t="s">
        <v>238</v>
      </c>
      <c r="B29" s="700"/>
      <c r="C29" s="230"/>
      <c r="D29" s="230"/>
      <c r="E29" s="230"/>
      <c r="F29" s="34">
        <f>SUM(F26:F28)</f>
        <v>36000</v>
      </c>
    </row>
    <row r="31" spans="1:7" ht="18.75">
      <c r="A31" s="167" t="s">
        <v>439</v>
      </c>
      <c r="B31" s="167"/>
      <c r="C31" s="167"/>
      <c r="D31" s="697" t="s">
        <v>542</v>
      </c>
      <c r="E31" s="697"/>
      <c r="F31" s="168"/>
    </row>
    <row r="32" spans="1:7" ht="18.75">
      <c r="A32" s="251" t="s">
        <v>230</v>
      </c>
      <c r="B32" s="167"/>
      <c r="C32" s="167"/>
      <c r="D32" s="698" t="s">
        <v>524</v>
      </c>
      <c r="E32" s="698"/>
      <c r="F32" s="698"/>
    </row>
    <row r="33" spans="1:8" ht="18.75">
      <c r="A33" s="169" t="s">
        <v>231</v>
      </c>
      <c r="B33" s="169"/>
      <c r="C33" s="169"/>
      <c r="D33" s="177" t="s">
        <v>417</v>
      </c>
      <c r="E33" s="170"/>
      <c r="F33" s="170"/>
    </row>
    <row r="34" spans="1:8" ht="18" customHeight="1">
      <c r="A34" s="171"/>
      <c r="B34" s="239"/>
      <c r="C34" s="239"/>
      <c r="D34" s="239"/>
      <c r="E34" s="239"/>
      <c r="F34" s="239"/>
      <c r="G34" s="173"/>
    </row>
    <row r="35" spans="1:8" ht="18.75">
      <c r="A35" s="171"/>
      <c r="B35" s="239"/>
      <c r="C35" s="239"/>
      <c r="D35" s="239"/>
      <c r="E35" s="239"/>
      <c r="F35" s="239"/>
      <c r="G35" s="235"/>
    </row>
    <row r="36" spans="1:8" ht="30">
      <c r="A36" s="238" t="s">
        <v>232</v>
      </c>
      <c r="B36" s="238" t="s">
        <v>241</v>
      </c>
      <c r="C36" s="238" t="s">
        <v>242</v>
      </c>
      <c r="D36" s="238" t="s">
        <v>243</v>
      </c>
      <c r="E36" s="238" t="s">
        <v>244</v>
      </c>
      <c r="F36" s="238" t="s">
        <v>245</v>
      </c>
    </row>
    <row r="37" spans="1:8">
      <c r="A37" s="231">
        <v>1</v>
      </c>
      <c r="B37" s="231">
        <v>2</v>
      </c>
      <c r="C37" s="231">
        <v>3</v>
      </c>
      <c r="D37" s="231">
        <v>4</v>
      </c>
      <c r="E37" s="231">
        <v>5</v>
      </c>
      <c r="F37" s="231">
        <v>6</v>
      </c>
    </row>
    <row r="38" spans="1:8">
      <c r="A38" s="230">
        <v>1</v>
      </c>
      <c r="B38" s="230" t="s">
        <v>525</v>
      </c>
      <c r="C38" s="10">
        <v>450</v>
      </c>
      <c r="D38" s="230">
        <v>1</v>
      </c>
      <c r="E38" s="230">
        <v>9</v>
      </c>
      <c r="F38" s="34">
        <f>E38*D38*C38</f>
        <v>4050</v>
      </c>
    </row>
    <row r="39" spans="1:8">
      <c r="A39" s="230">
        <v>2</v>
      </c>
      <c r="B39" s="230" t="s">
        <v>526</v>
      </c>
      <c r="C39" s="10">
        <v>5200</v>
      </c>
      <c r="D39" s="230">
        <v>1</v>
      </c>
      <c r="E39" s="230"/>
      <c r="F39" s="34">
        <f>D39*C39</f>
        <v>5200</v>
      </c>
    </row>
    <row r="40" spans="1:8">
      <c r="A40" s="230">
        <v>3</v>
      </c>
      <c r="B40" s="230" t="s">
        <v>547</v>
      </c>
      <c r="C40" s="10">
        <v>585</v>
      </c>
      <c r="D40" s="230">
        <v>1</v>
      </c>
      <c r="E40" s="230">
        <v>4</v>
      </c>
      <c r="F40" s="34">
        <f>E40*D40*C40-40</f>
        <v>2300</v>
      </c>
    </row>
    <row r="41" spans="1:8" ht="60">
      <c r="A41" s="230">
        <v>4</v>
      </c>
      <c r="B41" s="230" t="s">
        <v>528</v>
      </c>
      <c r="C41" s="10">
        <v>135</v>
      </c>
      <c r="D41" s="230">
        <v>1</v>
      </c>
      <c r="E41" s="230">
        <v>4</v>
      </c>
      <c r="F41" s="34">
        <f>E41*D41*C41-40</f>
        <v>500</v>
      </c>
    </row>
    <row r="42" spans="1:8">
      <c r="A42" s="699" t="s">
        <v>238</v>
      </c>
      <c r="B42" s="700"/>
      <c r="C42" s="230"/>
      <c r="D42" s="230"/>
      <c r="E42" s="230"/>
      <c r="F42" s="34">
        <f>SUM(F38:F41)</f>
        <v>12050</v>
      </c>
      <c r="H42" s="267"/>
    </row>
    <row r="44" spans="1:8" ht="39.75" customHeight="1">
      <c r="B44" s="704" t="s">
        <v>249</v>
      </c>
      <c r="C44" s="704"/>
      <c r="D44" s="704"/>
      <c r="E44" s="704"/>
      <c r="F44" s="704"/>
    </row>
    <row r="45" spans="1:8" ht="18.75">
      <c r="B45" s="174"/>
      <c r="C45" s="174"/>
      <c r="D45" s="174"/>
      <c r="E45" s="174"/>
      <c r="F45" s="174"/>
    </row>
    <row r="46" spans="1:8" ht="18.75">
      <c r="A46" s="167" t="s">
        <v>439</v>
      </c>
      <c r="B46" s="167"/>
      <c r="C46" s="167"/>
      <c r="D46" s="697" t="s">
        <v>529</v>
      </c>
      <c r="E46" s="697"/>
      <c r="F46" s="168"/>
    </row>
    <row r="47" spans="1:8" ht="18.75">
      <c r="A47" s="251" t="s">
        <v>230</v>
      </c>
      <c r="B47" s="167"/>
      <c r="C47" s="167"/>
      <c r="D47" s="698" t="s">
        <v>524</v>
      </c>
      <c r="E47" s="698"/>
      <c r="F47" s="698"/>
    </row>
    <row r="48" spans="1:8" ht="18.75">
      <c r="A48" s="169" t="s">
        <v>231</v>
      </c>
      <c r="B48" s="169"/>
      <c r="C48" s="169"/>
      <c r="D48" s="177" t="s">
        <v>441</v>
      </c>
      <c r="E48" s="170"/>
      <c r="F48" s="170"/>
    </row>
    <row r="49" spans="1:6" ht="41.25" customHeight="1">
      <c r="B49" s="240"/>
      <c r="C49" s="240"/>
      <c r="D49" s="240"/>
      <c r="E49" s="240"/>
      <c r="F49" s="240"/>
    </row>
    <row r="50" spans="1:6" ht="60">
      <c r="A50" s="238" t="s">
        <v>232</v>
      </c>
      <c r="B50" s="238" t="s">
        <v>241</v>
      </c>
      <c r="C50" s="238" t="s">
        <v>246</v>
      </c>
      <c r="D50" s="375" t="s">
        <v>652</v>
      </c>
      <c r="E50" s="238" t="s">
        <v>248</v>
      </c>
      <c r="F50" s="238" t="s">
        <v>245</v>
      </c>
    </row>
    <row r="51" spans="1:6">
      <c r="A51" s="238">
        <v>1</v>
      </c>
      <c r="B51" s="238">
        <v>2</v>
      </c>
      <c r="C51" s="238">
        <v>3</v>
      </c>
      <c r="D51" s="238">
        <v>4</v>
      </c>
      <c r="E51" s="238">
        <v>5</v>
      </c>
      <c r="F51" s="238">
        <v>6</v>
      </c>
    </row>
    <row r="52" spans="1:6" ht="75">
      <c r="A52" s="230">
        <v>1</v>
      </c>
      <c r="B52" s="230" t="s">
        <v>530</v>
      </c>
      <c r="C52" s="230"/>
      <c r="D52" s="230">
        <v>12</v>
      </c>
      <c r="E52" s="10">
        <v>75</v>
      </c>
      <c r="F52" s="10">
        <f>C52*D52*E52</f>
        <v>0</v>
      </c>
    </row>
    <row r="53" spans="1:6" ht="39.75" customHeight="1">
      <c r="A53" s="557" t="s">
        <v>238</v>
      </c>
      <c r="B53" s="557"/>
      <c r="C53" s="230"/>
      <c r="D53" s="230"/>
      <c r="E53" s="230"/>
      <c r="F53" s="10">
        <f>F52</f>
        <v>0</v>
      </c>
    </row>
    <row r="54" spans="1:6" ht="39.75" customHeight="1">
      <c r="B54" s="704" t="s">
        <v>653</v>
      </c>
      <c r="C54" s="704"/>
      <c r="D54" s="704"/>
      <c r="E54" s="704"/>
      <c r="F54" s="704"/>
    </row>
    <row r="55" spans="1:6" ht="18.75">
      <c r="B55" s="174"/>
      <c r="C55" s="174"/>
      <c r="D55" s="174"/>
      <c r="E55" s="174"/>
      <c r="F55" s="174"/>
    </row>
    <row r="56" spans="1:6" ht="18.75">
      <c r="A56" s="167" t="s">
        <v>439</v>
      </c>
      <c r="B56" s="167"/>
      <c r="C56" s="167"/>
      <c r="D56" s="697" t="s">
        <v>654</v>
      </c>
      <c r="E56" s="697"/>
      <c r="F56" s="168"/>
    </row>
    <row r="57" spans="1:6" ht="18.75">
      <c r="A57" s="251" t="s">
        <v>230</v>
      </c>
      <c r="B57" s="167"/>
      <c r="C57" s="167"/>
      <c r="D57" s="698" t="s">
        <v>524</v>
      </c>
      <c r="E57" s="698"/>
      <c r="F57" s="698"/>
    </row>
    <row r="58" spans="1:6" ht="18.75">
      <c r="A58" s="169" t="s">
        <v>231</v>
      </c>
      <c r="B58" s="169"/>
      <c r="C58" s="169"/>
      <c r="D58" s="177" t="s">
        <v>441</v>
      </c>
      <c r="E58" s="170"/>
      <c r="F58" s="170"/>
    </row>
    <row r="59" spans="1:6" ht="41.25" customHeight="1">
      <c r="B59" s="240"/>
      <c r="C59" s="240"/>
      <c r="D59" s="240"/>
      <c r="E59" s="240"/>
      <c r="F59" s="240"/>
    </row>
    <row r="60" spans="1:6" ht="60">
      <c r="A60" s="375" t="s">
        <v>232</v>
      </c>
      <c r="B60" s="375" t="s">
        <v>241</v>
      </c>
      <c r="C60" s="375" t="s">
        <v>246</v>
      </c>
      <c r="D60" s="375" t="s">
        <v>247</v>
      </c>
      <c r="E60" s="375" t="s">
        <v>248</v>
      </c>
      <c r="F60" s="375" t="s">
        <v>245</v>
      </c>
    </row>
    <row r="61" spans="1:6">
      <c r="A61" s="375">
        <v>1</v>
      </c>
      <c r="B61" s="375">
        <v>2</v>
      </c>
      <c r="C61" s="375">
        <v>3</v>
      </c>
      <c r="D61" s="375">
        <v>4</v>
      </c>
      <c r="E61" s="375">
        <v>5</v>
      </c>
      <c r="F61" s="375">
        <v>6</v>
      </c>
    </row>
    <row r="62" spans="1:6" ht="75">
      <c r="A62" s="374">
        <v>1</v>
      </c>
      <c r="B62" s="374" t="s">
        <v>530</v>
      </c>
      <c r="C62" s="374">
        <v>1</v>
      </c>
      <c r="D62" s="374">
        <v>12</v>
      </c>
      <c r="E62" s="10">
        <v>75</v>
      </c>
      <c r="F62" s="10">
        <f>C62*D62*E62</f>
        <v>900</v>
      </c>
    </row>
    <row r="63" spans="1:6" ht="39.75" customHeight="1">
      <c r="A63" s="557" t="s">
        <v>238</v>
      </c>
      <c r="B63" s="557"/>
      <c r="C63" s="374"/>
      <c r="D63" s="374"/>
      <c r="E63" s="374"/>
      <c r="F63" s="10">
        <f>F62</f>
        <v>900</v>
      </c>
    </row>
    <row r="65" spans="1:6" ht="18.75">
      <c r="B65" s="704" t="s">
        <v>531</v>
      </c>
      <c r="C65" s="704"/>
      <c r="D65" s="704"/>
      <c r="E65" s="704"/>
      <c r="F65" s="704"/>
    </row>
    <row r="66" spans="1:6" ht="18.75">
      <c r="B66" s="174"/>
      <c r="C66" s="174"/>
      <c r="D66" s="174"/>
      <c r="E66" s="174"/>
      <c r="F66" s="174"/>
    </row>
    <row r="67" spans="1:6" ht="18.75">
      <c r="A67" s="167" t="s">
        <v>439</v>
      </c>
      <c r="B67" s="167"/>
      <c r="C67" s="167"/>
      <c r="D67" s="697" t="s">
        <v>401</v>
      </c>
      <c r="E67" s="697"/>
      <c r="F67" s="168"/>
    </row>
    <row r="68" spans="1:6" ht="18.75">
      <c r="A68" s="251" t="s">
        <v>230</v>
      </c>
      <c r="B68" s="167"/>
      <c r="C68" s="167"/>
      <c r="D68" s="698" t="s">
        <v>524</v>
      </c>
      <c r="E68" s="698"/>
      <c r="F68" s="698"/>
    </row>
    <row r="69" spans="1:6" ht="18.75">
      <c r="A69" s="169" t="s">
        <v>231</v>
      </c>
      <c r="B69" s="169"/>
      <c r="C69" s="169"/>
      <c r="D69" s="177" t="s">
        <v>417</v>
      </c>
      <c r="E69" s="170"/>
      <c r="F69" s="170"/>
    </row>
    <row r="70" spans="1:6" ht="18.75">
      <c r="B70" s="240"/>
      <c r="C70" s="240"/>
      <c r="D70" s="240"/>
      <c r="E70" s="240"/>
      <c r="F70" s="240"/>
    </row>
    <row r="71" spans="1:6" ht="30">
      <c r="A71" s="238" t="s">
        <v>232</v>
      </c>
      <c r="B71" s="701" t="s">
        <v>241</v>
      </c>
      <c r="C71" s="702"/>
      <c r="D71" s="238" t="s">
        <v>532</v>
      </c>
      <c r="E71" s="238" t="s">
        <v>533</v>
      </c>
      <c r="F71" s="238" t="s">
        <v>245</v>
      </c>
    </row>
    <row r="72" spans="1:6">
      <c r="A72" s="238">
        <v>1</v>
      </c>
      <c r="B72" s="701">
        <v>2</v>
      </c>
      <c r="C72" s="703"/>
      <c r="D72" s="238">
        <v>4</v>
      </c>
      <c r="E72" s="238">
        <v>5</v>
      </c>
      <c r="F72" s="238">
        <v>6</v>
      </c>
    </row>
    <row r="73" spans="1:6" ht="38.25" customHeight="1">
      <c r="A73" s="230">
        <v>1</v>
      </c>
      <c r="B73" s="680" t="s">
        <v>534</v>
      </c>
      <c r="C73" s="681"/>
      <c r="D73" s="230">
        <v>5</v>
      </c>
      <c r="E73" s="10">
        <v>30000</v>
      </c>
      <c r="F73" s="10">
        <f>E73*D73</f>
        <v>150000</v>
      </c>
    </row>
    <row r="74" spans="1:6">
      <c r="A74" s="680" t="s">
        <v>238</v>
      </c>
      <c r="B74" s="696"/>
      <c r="C74" s="681"/>
      <c r="D74" s="230"/>
      <c r="E74" s="230"/>
      <c r="F74" s="10">
        <f>F73</f>
        <v>150000</v>
      </c>
    </row>
    <row r="76" spans="1:6" ht="18.75">
      <c r="A76" s="167" t="s">
        <v>439</v>
      </c>
      <c r="B76" s="167"/>
      <c r="C76" s="167"/>
      <c r="D76" s="697" t="s">
        <v>388</v>
      </c>
      <c r="E76" s="697"/>
      <c r="F76" s="168"/>
    </row>
    <row r="77" spans="1:6" ht="18.75">
      <c r="A77" s="251" t="s">
        <v>230</v>
      </c>
      <c r="B77" s="167"/>
      <c r="C77" s="167"/>
      <c r="D77" s="698" t="s">
        <v>524</v>
      </c>
      <c r="E77" s="698"/>
      <c r="F77" s="698"/>
    </row>
    <row r="78" spans="1:6" ht="18.75">
      <c r="A78" s="169" t="s">
        <v>231</v>
      </c>
      <c r="B78" s="169"/>
      <c r="C78" s="169"/>
      <c r="D78" s="177" t="s">
        <v>441</v>
      </c>
      <c r="E78" s="170"/>
      <c r="F78" s="170"/>
    </row>
    <row r="79" spans="1:6" ht="18.75">
      <c r="B79" s="240"/>
      <c r="C79" s="240"/>
      <c r="D79" s="240"/>
      <c r="E79" s="240"/>
      <c r="F79" s="240"/>
    </row>
    <row r="80" spans="1:6" ht="30">
      <c r="A80" s="238" t="s">
        <v>232</v>
      </c>
      <c r="B80" s="701" t="s">
        <v>241</v>
      </c>
      <c r="C80" s="702"/>
      <c r="D80" s="238" t="s">
        <v>532</v>
      </c>
      <c r="E80" s="238" t="s">
        <v>533</v>
      </c>
      <c r="F80" s="238" t="s">
        <v>245</v>
      </c>
    </row>
    <row r="81" spans="1:6">
      <c r="A81" s="238">
        <v>1</v>
      </c>
      <c r="B81" s="701">
        <v>2</v>
      </c>
      <c r="C81" s="703"/>
      <c r="D81" s="238">
        <v>4</v>
      </c>
      <c r="E81" s="238">
        <v>5</v>
      </c>
      <c r="F81" s="238">
        <v>6</v>
      </c>
    </row>
    <row r="82" spans="1:6" ht="36.75" customHeight="1">
      <c r="A82" s="230">
        <v>1</v>
      </c>
      <c r="B82" s="680" t="s">
        <v>534</v>
      </c>
      <c r="C82" s="681"/>
      <c r="D82" s="230">
        <v>2</v>
      </c>
      <c r="E82" s="10">
        <v>35000</v>
      </c>
      <c r="F82" s="10">
        <f>E82*D82</f>
        <v>70000</v>
      </c>
    </row>
    <row r="83" spans="1:6">
      <c r="A83" s="680" t="s">
        <v>238</v>
      </c>
      <c r="B83" s="696"/>
      <c r="C83" s="681"/>
      <c r="D83" s="230"/>
      <c r="E83" s="230"/>
      <c r="F83" s="10">
        <f>F82</f>
        <v>70000</v>
      </c>
    </row>
    <row r="85" spans="1:6" ht="18.75">
      <c r="A85" s="167" t="s">
        <v>439</v>
      </c>
      <c r="B85" s="167"/>
      <c r="C85" s="167"/>
      <c r="D85" s="697" t="s">
        <v>539</v>
      </c>
      <c r="E85" s="697"/>
      <c r="F85" s="168"/>
    </row>
    <row r="86" spans="1:6" ht="45.75" customHeight="1">
      <c r="A86" s="251" t="s">
        <v>230</v>
      </c>
      <c r="B86" s="167"/>
      <c r="C86" s="167"/>
      <c r="D86" s="698" t="s">
        <v>524</v>
      </c>
      <c r="E86" s="698"/>
      <c r="F86" s="698"/>
    </row>
    <row r="87" spans="1:6" ht="18.75">
      <c r="A87" s="169" t="s">
        <v>231</v>
      </c>
      <c r="B87" s="169"/>
      <c r="C87" s="169"/>
      <c r="D87" s="177" t="s">
        <v>417</v>
      </c>
      <c r="E87" s="170"/>
      <c r="F87" s="170"/>
    </row>
    <row r="88" spans="1:6" ht="18.75">
      <c r="B88" s="240"/>
      <c r="C88" s="240"/>
      <c r="D88" s="240"/>
      <c r="E88" s="240"/>
      <c r="F88" s="240"/>
    </row>
    <row r="89" spans="1:6" ht="30">
      <c r="A89" s="238" t="s">
        <v>232</v>
      </c>
      <c r="B89" s="701" t="s">
        <v>241</v>
      </c>
      <c r="C89" s="702"/>
      <c r="D89" s="238" t="s">
        <v>532</v>
      </c>
      <c r="E89" s="238" t="s">
        <v>533</v>
      </c>
      <c r="F89" s="238" t="s">
        <v>245</v>
      </c>
    </row>
    <row r="90" spans="1:6">
      <c r="A90" s="238">
        <v>1</v>
      </c>
      <c r="B90" s="701">
        <v>2</v>
      </c>
      <c r="C90" s="703"/>
      <c r="D90" s="238">
        <v>4</v>
      </c>
      <c r="E90" s="238">
        <v>5</v>
      </c>
      <c r="F90" s="238">
        <v>6</v>
      </c>
    </row>
    <row r="91" spans="1:6" ht="38.25" customHeight="1">
      <c r="A91" s="230">
        <v>1</v>
      </c>
      <c r="B91" s="680" t="s">
        <v>546</v>
      </c>
      <c r="C91" s="681"/>
      <c r="D91" s="230">
        <v>1</v>
      </c>
      <c r="E91" s="10">
        <v>5000</v>
      </c>
      <c r="F91" s="10">
        <f>E91*D91</f>
        <v>5000</v>
      </c>
    </row>
    <row r="92" spans="1:6">
      <c r="A92" s="680" t="s">
        <v>238</v>
      </c>
      <c r="B92" s="696"/>
      <c r="C92" s="681"/>
      <c r="D92" s="230"/>
      <c r="E92" s="230"/>
      <c r="F92" s="10">
        <f>F91</f>
        <v>5000</v>
      </c>
    </row>
    <row r="95" spans="1:6" ht="18.75">
      <c r="A95" s="167" t="s">
        <v>439</v>
      </c>
      <c r="B95" s="167"/>
      <c r="C95" s="167"/>
      <c r="D95" s="697" t="s">
        <v>331</v>
      </c>
      <c r="E95" s="697"/>
      <c r="F95" s="168"/>
    </row>
    <row r="96" spans="1:6" ht="18.75">
      <c r="A96" s="251" t="s">
        <v>230</v>
      </c>
      <c r="B96" s="167"/>
      <c r="C96" s="167"/>
      <c r="D96" s="698" t="s">
        <v>524</v>
      </c>
      <c r="E96" s="698"/>
      <c r="F96" s="698"/>
    </row>
    <row r="97" spans="1:6" ht="18.75">
      <c r="A97" s="169" t="s">
        <v>231</v>
      </c>
      <c r="B97" s="169"/>
      <c r="C97" s="169"/>
      <c r="D97" s="177" t="s">
        <v>417</v>
      </c>
      <c r="E97" s="170"/>
      <c r="F97" s="170"/>
    </row>
    <row r="98" spans="1:6" ht="18.75">
      <c r="B98" s="240"/>
      <c r="C98" s="240"/>
      <c r="D98" s="240"/>
      <c r="E98" s="240"/>
      <c r="F98" s="240"/>
    </row>
    <row r="99" spans="1:6" ht="30">
      <c r="A99" s="238" t="s">
        <v>232</v>
      </c>
      <c r="B99" s="701" t="s">
        <v>241</v>
      </c>
      <c r="C99" s="702"/>
      <c r="D99" s="238" t="s">
        <v>532</v>
      </c>
      <c r="E99" s="238" t="s">
        <v>533</v>
      </c>
      <c r="F99" s="238" t="s">
        <v>245</v>
      </c>
    </row>
    <row r="100" spans="1:6">
      <c r="A100" s="238">
        <v>1</v>
      </c>
      <c r="B100" s="701">
        <v>2</v>
      </c>
      <c r="C100" s="703"/>
      <c r="D100" s="238">
        <v>4</v>
      </c>
      <c r="E100" s="238">
        <v>5</v>
      </c>
      <c r="F100" s="238">
        <v>6</v>
      </c>
    </row>
    <row r="101" spans="1:6" ht="35.25" customHeight="1">
      <c r="A101" s="230">
        <v>1</v>
      </c>
      <c r="B101" s="680" t="s">
        <v>546</v>
      </c>
      <c r="C101" s="681"/>
      <c r="D101" s="230">
        <v>2</v>
      </c>
      <c r="E101" s="10">
        <v>5000</v>
      </c>
      <c r="F101" s="10">
        <f>E101*D101</f>
        <v>10000</v>
      </c>
    </row>
    <row r="102" spans="1:6">
      <c r="A102" s="680" t="s">
        <v>238</v>
      </c>
      <c r="B102" s="696"/>
      <c r="C102" s="681"/>
      <c r="D102" s="230"/>
      <c r="E102" s="230"/>
      <c r="F102" s="10">
        <f>F101</f>
        <v>10000</v>
      </c>
    </row>
  </sheetData>
  <mergeCells count="43">
    <mergeCell ref="B54:F54"/>
    <mergeCell ref="D56:E56"/>
    <mergeCell ref="D57:F57"/>
    <mergeCell ref="A63:B63"/>
    <mergeCell ref="B2:F3"/>
    <mergeCell ref="D19:E19"/>
    <mergeCell ref="D20:F20"/>
    <mergeCell ref="D5:E5"/>
    <mergeCell ref="D6:F6"/>
    <mergeCell ref="A16:B16"/>
    <mergeCell ref="A29:B29"/>
    <mergeCell ref="B44:F44"/>
    <mergeCell ref="D46:E46"/>
    <mergeCell ref="D47:F47"/>
    <mergeCell ref="A53:B53"/>
    <mergeCell ref="B90:C90"/>
    <mergeCell ref="D76:E76"/>
    <mergeCell ref="D77:F77"/>
    <mergeCell ref="B80:C80"/>
    <mergeCell ref="B81:C81"/>
    <mergeCell ref="B82:C82"/>
    <mergeCell ref="A83:C83"/>
    <mergeCell ref="B72:C72"/>
    <mergeCell ref="B73:C73"/>
    <mergeCell ref="D85:E85"/>
    <mergeCell ref="D86:F86"/>
    <mergeCell ref="B89:C89"/>
    <mergeCell ref="A102:C102"/>
    <mergeCell ref="D31:E31"/>
    <mergeCell ref="D32:F32"/>
    <mergeCell ref="A42:B42"/>
    <mergeCell ref="A92:C92"/>
    <mergeCell ref="D95:E95"/>
    <mergeCell ref="D96:F96"/>
    <mergeCell ref="B99:C99"/>
    <mergeCell ref="B100:C100"/>
    <mergeCell ref="B101:C101"/>
    <mergeCell ref="B91:C91"/>
    <mergeCell ref="A74:C74"/>
    <mergeCell ref="B65:F65"/>
    <mergeCell ref="D67:E67"/>
    <mergeCell ref="D68:F68"/>
    <mergeCell ref="B71:C71"/>
  </mergeCells>
  <pageMargins left="0.7" right="0.7" top="0.75" bottom="0.75" header="0.3" footer="0.3"/>
  <pageSetup paperSize="9" scale="56" orientation="portrait" r:id="rId1"/>
  <rowBreaks count="1" manualBreakCount="1">
    <brk id="6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M212"/>
  <sheetViews>
    <sheetView view="pageBreakPreview" topLeftCell="A96" zoomScale="85" zoomScaleSheetLayoutView="85" workbookViewId="0">
      <selection activeCell="R21" sqref="R21"/>
    </sheetView>
  </sheetViews>
  <sheetFormatPr defaultRowHeight="15"/>
  <cols>
    <col min="2" max="2" width="50.42578125" customWidth="1"/>
    <col min="3" max="3" width="29.42578125" customWidth="1"/>
    <col min="4" max="4" width="19.140625" customWidth="1"/>
    <col min="7" max="7" width="35.28515625" customWidth="1"/>
  </cols>
  <sheetData>
    <row r="2" spans="1:13" ht="18.75" customHeight="1">
      <c r="A2" s="693" t="s">
        <v>250</v>
      </c>
      <c r="B2" s="693"/>
      <c r="C2" s="693"/>
      <c r="D2" s="693"/>
      <c r="E2" s="693"/>
      <c r="F2" s="693"/>
      <c r="G2" s="166"/>
      <c r="H2" s="166"/>
      <c r="I2" s="166"/>
      <c r="J2" s="166"/>
      <c r="K2" s="166"/>
      <c r="L2" s="166"/>
      <c r="M2" s="166"/>
    </row>
    <row r="3" spans="1:13" ht="15" customHeight="1">
      <c r="A3" s="693"/>
      <c r="B3" s="693"/>
      <c r="C3" s="693"/>
      <c r="D3" s="693"/>
      <c r="E3" s="693"/>
      <c r="F3" s="693"/>
      <c r="G3" s="166"/>
      <c r="H3" s="166"/>
      <c r="I3" s="166"/>
      <c r="J3" s="166"/>
      <c r="K3" s="166"/>
      <c r="L3" s="166"/>
      <c r="M3" s="166"/>
    </row>
    <row r="4" spans="1:13" ht="15" customHeight="1">
      <c r="A4" s="693"/>
      <c r="B4" s="693"/>
      <c r="C4" s="693"/>
      <c r="D4" s="693"/>
      <c r="E4" s="693"/>
      <c r="F4" s="693"/>
      <c r="G4" s="166"/>
      <c r="H4" s="166"/>
      <c r="I4" s="166"/>
      <c r="J4" s="166"/>
      <c r="K4" s="166"/>
      <c r="L4" s="166"/>
      <c r="M4" s="166"/>
    </row>
    <row r="5" spans="1:13" ht="15" customHeight="1">
      <c r="A5" s="693"/>
      <c r="B5" s="693"/>
      <c r="C5" s="693"/>
      <c r="D5" s="693"/>
      <c r="E5" s="693"/>
      <c r="F5" s="693"/>
      <c r="G5" s="166"/>
      <c r="H5" s="166"/>
      <c r="I5" s="166"/>
      <c r="J5" s="166"/>
      <c r="K5" s="166"/>
      <c r="L5" s="166"/>
      <c r="M5" s="166"/>
    </row>
    <row r="6" spans="1:13" ht="27.75" customHeight="1">
      <c r="A6" s="236"/>
      <c r="B6" s="236"/>
      <c r="C6" s="236"/>
      <c r="D6" s="236"/>
      <c r="E6" s="236"/>
      <c r="F6" s="236"/>
      <c r="G6" s="166"/>
      <c r="H6" s="166"/>
      <c r="I6" s="166"/>
      <c r="J6" s="166"/>
      <c r="K6" s="166"/>
      <c r="L6" s="166"/>
      <c r="M6" s="166"/>
    </row>
    <row r="7" spans="1:13" ht="24" customHeight="1">
      <c r="A7" s="167" t="s">
        <v>439</v>
      </c>
      <c r="B7" s="167"/>
      <c r="C7" s="706" t="s">
        <v>539</v>
      </c>
      <c r="D7" s="706"/>
      <c r="E7" s="264"/>
      <c r="F7" s="175"/>
      <c r="G7" s="175"/>
      <c r="H7" s="175"/>
      <c r="I7" s="175"/>
      <c r="J7" s="166"/>
      <c r="K7" s="166"/>
      <c r="L7" s="166"/>
      <c r="M7" s="166"/>
    </row>
    <row r="8" spans="1:13" ht="96" customHeight="1">
      <c r="A8" s="251" t="s">
        <v>230</v>
      </c>
      <c r="B8" s="167"/>
      <c r="C8" s="707" t="s">
        <v>535</v>
      </c>
      <c r="D8" s="707"/>
      <c r="E8" s="175"/>
      <c r="F8" s="175"/>
      <c r="G8" s="175"/>
      <c r="H8" s="175"/>
      <c r="I8" s="175"/>
    </row>
    <row r="9" spans="1:13" ht="18.75">
      <c r="A9" s="169" t="s">
        <v>231</v>
      </c>
      <c r="B9" s="169"/>
      <c r="C9" s="265" t="s">
        <v>417</v>
      </c>
      <c r="D9" s="176"/>
      <c r="E9" s="73"/>
      <c r="F9" s="73"/>
      <c r="G9" s="73"/>
      <c r="H9" s="73"/>
      <c r="I9" s="73"/>
    </row>
    <row r="10" spans="1:13" ht="18.75">
      <c r="A10" s="166"/>
      <c r="B10" s="166"/>
      <c r="C10" s="266"/>
      <c r="D10" s="166"/>
      <c r="E10" s="166"/>
      <c r="F10" s="166"/>
      <c r="G10" s="166"/>
      <c r="H10" s="166"/>
      <c r="I10" s="166"/>
    </row>
    <row r="12" spans="1:13" ht="30">
      <c r="A12" s="231" t="s">
        <v>232</v>
      </c>
      <c r="B12" s="231" t="s">
        <v>251</v>
      </c>
      <c r="C12" s="231" t="s">
        <v>252</v>
      </c>
      <c r="D12" s="231" t="s">
        <v>253</v>
      </c>
    </row>
    <row r="13" spans="1:13">
      <c r="A13" s="231">
        <v>1</v>
      </c>
      <c r="B13" s="231">
        <v>2</v>
      </c>
      <c r="C13" s="231">
        <v>3</v>
      </c>
      <c r="D13" s="231">
        <v>4</v>
      </c>
    </row>
    <row r="14" spans="1:13" ht="30">
      <c r="A14" s="231">
        <v>1</v>
      </c>
      <c r="B14" s="230" t="s">
        <v>271</v>
      </c>
      <c r="C14" s="20">
        <v>210870</v>
      </c>
      <c r="D14" s="20">
        <f>ROUND(C14*0.22,2)</f>
        <v>46391.4</v>
      </c>
      <c r="G14" s="267"/>
    </row>
    <row r="15" spans="1:13">
      <c r="A15" s="230"/>
      <c r="B15" s="230" t="s">
        <v>98</v>
      </c>
      <c r="C15" s="20"/>
      <c r="D15" s="20"/>
      <c r="G15" s="267"/>
    </row>
    <row r="16" spans="1:13">
      <c r="A16" s="231" t="s">
        <v>254</v>
      </c>
      <c r="B16" s="230" t="s">
        <v>255</v>
      </c>
      <c r="C16" s="20">
        <f>C14</f>
        <v>210870</v>
      </c>
      <c r="D16" s="20">
        <f>D14</f>
        <v>46391.4</v>
      </c>
    </row>
    <row r="17" spans="1:13">
      <c r="A17" s="231" t="s">
        <v>256</v>
      </c>
      <c r="B17" s="230" t="s">
        <v>257</v>
      </c>
      <c r="C17" s="20"/>
      <c r="D17" s="20"/>
    </row>
    <row r="18" spans="1:13" ht="45">
      <c r="A18" s="231" t="s">
        <v>258</v>
      </c>
      <c r="B18" s="230" t="s">
        <v>259</v>
      </c>
      <c r="C18" s="20"/>
      <c r="D18" s="20"/>
    </row>
    <row r="19" spans="1:13" ht="30">
      <c r="A19" s="231">
        <v>2</v>
      </c>
      <c r="B19" s="230" t="s">
        <v>260</v>
      </c>
      <c r="C19" s="39"/>
      <c r="D19" s="39">
        <f>D21+D23</f>
        <v>6536.9699999999993</v>
      </c>
    </row>
    <row r="20" spans="1:13">
      <c r="A20" s="230"/>
      <c r="B20" s="230" t="s">
        <v>98</v>
      </c>
      <c r="C20" s="20"/>
      <c r="D20" s="20"/>
    </row>
    <row r="21" spans="1:13" ht="45">
      <c r="A21" s="231" t="s">
        <v>261</v>
      </c>
      <c r="B21" s="230" t="s">
        <v>262</v>
      </c>
      <c r="C21" s="20">
        <f>C14</f>
        <v>210870</v>
      </c>
      <c r="D21" s="20">
        <f>ROUND(C21*0.029,2)</f>
        <v>6115.23</v>
      </c>
    </row>
    <row r="22" spans="1:13" ht="30">
      <c r="A22" s="231" t="s">
        <v>263</v>
      </c>
      <c r="B22" s="230" t="s">
        <v>264</v>
      </c>
      <c r="C22" s="20"/>
      <c r="D22" s="20"/>
    </row>
    <row r="23" spans="1:13" ht="45">
      <c r="A23" s="231" t="s">
        <v>265</v>
      </c>
      <c r="B23" s="230" t="s">
        <v>266</v>
      </c>
      <c r="C23" s="20">
        <f>C14</f>
        <v>210870</v>
      </c>
      <c r="D23" s="20">
        <f>ROUND(C23*0.002,2)</f>
        <v>421.74</v>
      </c>
    </row>
    <row r="24" spans="1:13" ht="45">
      <c r="A24" s="231" t="s">
        <v>267</v>
      </c>
      <c r="B24" s="230" t="s">
        <v>268</v>
      </c>
      <c r="C24" s="20"/>
      <c r="D24" s="20"/>
    </row>
    <row r="25" spans="1:13" ht="50.25" customHeight="1">
      <c r="A25" s="231" t="s">
        <v>269</v>
      </c>
      <c r="B25" s="230" t="s">
        <v>268</v>
      </c>
      <c r="C25" s="20"/>
      <c r="D25" s="20"/>
    </row>
    <row r="26" spans="1:13" ht="31.5" customHeight="1">
      <c r="A26" s="231">
        <v>3</v>
      </c>
      <c r="B26" s="230" t="s">
        <v>270</v>
      </c>
      <c r="C26" s="20">
        <f>C14</f>
        <v>210870</v>
      </c>
      <c r="D26" s="20">
        <f>ROUND(C26*0.051,2)</f>
        <v>10754.37</v>
      </c>
    </row>
    <row r="27" spans="1:13" ht="18.75" customHeight="1">
      <c r="A27" s="557" t="s">
        <v>238</v>
      </c>
      <c r="B27" s="557"/>
      <c r="C27" s="20">
        <f>C14</f>
        <v>210870</v>
      </c>
      <c r="D27" s="20">
        <f>ROUND(D14+D21+D26+D23,2)</f>
        <v>63682.74</v>
      </c>
    </row>
    <row r="28" spans="1:13" ht="24" customHeight="1">
      <c r="A28" s="167" t="s">
        <v>439</v>
      </c>
      <c r="B28" s="167"/>
      <c r="C28" s="706" t="s">
        <v>331</v>
      </c>
      <c r="D28" s="706"/>
      <c r="E28" s="264"/>
      <c r="F28" s="175"/>
      <c r="G28" s="175"/>
      <c r="H28" s="175"/>
      <c r="I28" s="175"/>
      <c r="J28" s="166"/>
      <c r="K28" s="166"/>
      <c r="L28" s="166"/>
      <c r="M28" s="166"/>
    </row>
    <row r="29" spans="1:13" ht="96" customHeight="1">
      <c r="A29" s="251" t="s">
        <v>230</v>
      </c>
      <c r="B29" s="167"/>
      <c r="C29" s="707" t="s">
        <v>535</v>
      </c>
      <c r="D29" s="707"/>
      <c r="E29" s="175"/>
      <c r="F29" s="175"/>
      <c r="G29" s="175"/>
      <c r="H29" s="175"/>
      <c r="I29" s="175"/>
    </row>
    <row r="30" spans="1:13" ht="18.75">
      <c r="A30" s="169" t="s">
        <v>231</v>
      </c>
      <c r="B30" s="169"/>
      <c r="C30" s="265" t="s">
        <v>417</v>
      </c>
      <c r="D30" s="176"/>
      <c r="E30" s="73"/>
      <c r="F30" s="73"/>
      <c r="G30" s="73"/>
      <c r="H30" s="73"/>
      <c r="I30" s="73"/>
    </row>
    <row r="31" spans="1:13" ht="18.75">
      <c r="A31" s="166"/>
      <c r="B31" s="166"/>
      <c r="C31" s="266"/>
      <c r="D31" s="166"/>
      <c r="E31" s="166"/>
      <c r="F31" s="166"/>
      <c r="G31" s="166"/>
      <c r="H31" s="166"/>
      <c r="I31" s="166"/>
    </row>
    <row r="33" spans="1:7" ht="30">
      <c r="A33" s="231" t="s">
        <v>232</v>
      </c>
      <c r="B33" s="231" t="s">
        <v>251</v>
      </c>
      <c r="C33" s="231" t="s">
        <v>252</v>
      </c>
      <c r="D33" s="231" t="s">
        <v>253</v>
      </c>
    </row>
    <row r="34" spans="1:7">
      <c r="A34" s="231">
        <v>1</v>
      </c>
      <c r="B34" s="231">
        <v>2</v>
      </c>
      <c r="C34" s="231">
        <v>3</v>
      </c>
      <c r="D34" s="231">
        <v>4</v>
      </c>
    </row>
    <row r="35" spans="1:7" ht="30">
      <c r="A35" s="231">
        <v>1</v>
      </c>
      <c r="B35" s="230" t="s">
        <v>271</v>
      </c>
      <c r="C35" s="20">
        <v>1758050</v>
      </c>
      <c r="D35" s="20">
        <f>ROUND(C35*0.22,2)</f>
        <v>386771</v>
      </c>
      <c r="G35" s="267"/>
    </row>
    <row r="36" spans="1:7">
      <c r="A36" s="230"/>
      <c r="B36" s="230" t="s">
        <v>98</v>
      </c>
      <c r="C36" s="20"/>
      <c r="D36" s="20"/>
      <c r="G36" s="267"/>
    </row>
    <row r="37" spans="1:7">
      <c r="A37" s="231" t="s">
        <v>254</v>
      </c>
      <c r="B37" s="230" t="s">
        <v>255</v>
      </c>
      <c r="C37" s="20">
        <f>C35</f>
        <v>1758050</v>
      </c>
      <c r="D37" s="20">
        <f>D35</f>
        <v>386771</v>
      </c>
    </row>
    <row r="38" spans="1:7">
      <c r="A38" s="231" t="s">
        <v>256</v>
      </c>
      <c r="B38" s="230" t="s">
        <v>257</v>
      </c>
      <c r="C38" s="20"/>
      <c r="D38" s="20"/>
    </row>
    <row r="39" spans="1:7" ht="45">
      <c r="A39" s="231" t="s">
        <v>258</v>
      </c>
      <c r="B39" s="230" t="s">
        <v>259</v>
      </c>
      <c r="C39" s="20"/>
      <c r="D39" s="20"/>
    </row>
    <row r="40" spans="1:7" ht="30">
      <c r="A40" s="231">
        <v>2</v>
      </c>
      <c r="B40" s="230" t="s">
        <v>260</v>
      </c>
      <c r="C40" s="39"/>
      <c r="D40" s="39">
        <f>D42+D44</f>
        <v>54499.549999999996</v>
      </c>
    </row>
    <row r="41" spans="1:7">
      <c r="A41" s="230"/>
      <c r="B41" s="230" t="s">
        <v>98</v>
      </c>
      <c r="C41" s="20"/>
      <c r="D41" s="20"/>
    </row>
    <row r="42" spans="1:7" ht="45">
      <c r="A42" s="231" t="s">
        <v>261</v>
      </c>
      <c r="B42" s="230" t="s">
        <v>262</v>
      </c>
      <c r="C42" s="20">
        <f>C35</f>
        <v>1758050</v>
      </c>
      <c r="D42" s="20">
        <f>ROUND(C42*0.029,2)</f>
        <v>50983.45</v>
      </c>
    </row>
    <row r="43" spans="1:7" ht="30">
      <c r="A43" s="231" t="s">
        <v>263</v>
      </c>
      <c r="B43" s="230" t="s">
        <v>264</v>
      </c>
      <c r="C43" s="20"/>
      <c r="D43" s="20"/>
    </row>
    <row r="44" spans="1:7" ht="45">
      <c r="A44" s="231" t="s">
        <v>265</v>
      </c>
      <c r="B44" s="230" t="s">
        <v>266</v>
      </c>
      <c r="C44" s="20">
        <f>C35</f>
        <v>1758050</v>
      </c>
      <c r="D44" s="20">
        <f>ROUND(C44*0.002,2)</f>
        <v>3516.1</v>
      </c>
    </row>
    <row r="45" spans="1:7" ht="45">
      <c r="A45" s="231" t="s">
        <v>267</v>
      </c>
      <c r="B45" s="230" t="s">
        <v>268</v>
      </c>
      <c r="C45" s="20"/>
      <c r="D45" s="20"/>
    </row>
    <row r="46" spans="1:7" ht="50.25" customHeight="1">
      <c r="A46" s="231" t="s">
        <v>269</v>
      </c>
      <c r="B46" s="230" t="s">
        <v>268</v>
      </c>
      <c r="C46" s="20"/>
      <c r="D46" s="20"/>
    </row>
    <row r="47" spans="1:7" ht="31.5" customHeight="1">
      <c r="A47" s="231">
        <v>3</v>
      </c>
      <c r="B47" s="230" t="s">
        <v>270</v>
      </c>
      <c r="C47" s="20">
        <f>C35</f>
        <v>1758050</v>
      </c>
      <c r="D47" s="20">
        <f>ROUND(C47*0.051,2)</f>
        <v>89660.55</v>
      </c>
    </row>
    <row r="48" spans="1:7" ht="18.75" customHeight="1">
      <c r="A48" s="557" t="s">
        <v>238</v>
      </c>
      <c r="B48" s="557"/>
      <c r="C48" s="20">
        <f>C35</f>
        <v>1758050</v>
      </c>
      <c r="D48" s="20">
        <f>ROUND(D35+D42+D47+D44,0)</f>
        <v>530931</v>
      </c>
    </row>
    <row r="49" spans="1:6" ht="18.75" customHeight="1">
      <c r="A49" s="268"/>
      <c r="B49" s="235"/>
      <c r="C49" s="269"/>
      <c r="D49" s="269"/>
    </row>
    <row r="50" spans="1:6" ht="18.75" customHeight="1">
      <c r="A50" s="167" t="s">
        <v>439</v>
      </c>
      <c r="B50" s="167"/>
      <c r="C50" s="706" t="s">
        <v>337</v>
      </c>
      <c r="D50" s="706"/>
      <c r="E50" s="264"/>
      <c r="F50" s="175"/>
    </row>
    <row r="51" spans="1:6" ht="78.75" customHeight="1">
      <c r="A51" s="251" t="s">
        <v>230</v>
      </c>
      <c r="B51" s="167"/>
      <c r="C51" s="707" t="s">
        <v>535</v>
      </c>
      <c r="D51" s="707"/>
      <c r="E51" s="175"/>
      <c r="F51" s="175"/>
    </row>
    <row r="52" spans="1:6" ht="25.5" customHeight="1">
      <c r="A52" s="169" t="s">
        <v>231</v>
      </c>
      <c r="B52" s="169"/>
      <c r="C52" s="265" t="s">
        <v>417</v>
      </c>
      <c r="D52" s="176"/>
      <c r="E52" s="73"/>
      <c r="F52" s="73"/>
    </row>
    <row r="53" spans="1:6" ht="15" customHeight="1">
      <c r="A53" s="166"/>
      <c r="B53" s="166"/>
      <c r="C53" s="266"/>
      <c r="D53" s="166"/>
      <c r="E53" s="166"/>
      <c r="F53" s="166"/>
    </row>
    <row r="55" spans="1:6" ht="30">
      <c r="A55" s="231" t="s">
        <v>232</v>
      </c>
      <c r="B55" s="231" t="s">
        <v>251</v>
      </c>
      <c r="C55" s="231" t="s">
        <v>252</v>
      </c>
      <c r="D55" s="231" t="s">
        <v>253</v>
      </c>
    </row>
    <row r="56" spans="1:6">
      <c r="A56" s="231">
        <v>1</v>
      </c>
      <c r="B56" s="231">
        <v>2</v>
      </c>
      <c r="C56" s="231">
        <v>3</v>
      </c>
      <c r="D56" s="231">
        <v>4</v>
      </c>
    </row>
    <row r="57" spans="1:6" ht="30">
      <c r="A57" s="231">
        <v>1</v>
      </c>
      <c r="B57" s="230" t="s">
        <v>271</v>
      </c>
      <c r="C57" s="20">
        <v>7820223</v>
      </c>
      <c r="D57" s="20">
        <f>D59+D60</f>
        <v>1720449.06</v>
      </c>
    </row>
    <row r="58" spans="1:6">
      <c r="A58" s="230"/>
      <c r="B58" s="230" t="s">
        <v>98</v>
      </c>
      <c r="C58" s="20"/>
      <c r="D58" s="20"/>
    </row>
    <row r="59" spans="1:6">
      <c r="A59" s="231" t="s">
        <v>254</v>
      </c>
      <c r="B59" s="230" t="s">
        <v>255</v>
      </c>
      <c r="C59" s="20">
        <f>C57-C60</f>
        <v>7820223</v>
      </c>
      <c r="D59" s="20">
        <f>C59*0.22</f>
        <v>1720449.06</v>
      </c>
    </row>
    <row r="60" spans="1:6">
      <c r="A60" s="231" t="s">
        <v>256</v>
      </c>
      <c r="B60" s="230" t="s">
        <v>257</v>
      </c>
      <c r="C60" s="20"/>
      <c r="D60" s="20">
        <f>C60*0.1</f>
        <v>0</v>
      </c>
    </row>
    <row r="61" spans="1:6" ht="45">
      <c r="A61" s="231" t="s">
        <v>258</v>
      </c>
      <c r="B61" s="230" t="s">
        <v>259</v>
      </c>
      <c r="C61" s="20"/>
      <c r="D61" s="20"/>
    </row>
    <row r="62" spans="1:6" ht="30">
      <c r="A62" s="231">
        <v>2</v>
      </c>
      <c r="B62" s="230" t="s">
        <v>260</v>
      </c>
      <c r="C62" s="39"/>
      <c r="D62" s="39">
        <f>D64+D66</f>
        <v>242426.92</v>
      </c>
    </row>
    <row r="63" spans="1:6">
      <c r="A63" s="230"/>
      <c r="B63" s="230" t="s">
        <v>98</v>
      </c>
      <c r="C63" s="20"/>
      <c r="D63" s="20"/>
    </row>
    <row r="64" spans="1:6" ht="45">
      <c r="A64" s="231" t="s">
        <v>261</v>
      </c>
      <c r="B64" s="230" t="s">
        <v>262</v>
      </c>
      <c r="C64" s="20">
        <f>C57-C65</f>
        <v>7820223</v>
      </c>
      <c r="D64" s="20">
        <f>ROUND(C64*0.029,2)</f>
        <v>226786.47</v>
      </c>
    </row>
    <row r="65" spans="1:7" ht="30">
      <c r="A65" s="231" t="s">
        <v>263</v>
      </c>
      <c r="B65" s="230" t="s">
        <v>264</v>
      </c>
      <c r="C65" s="20"/>
      <c r="D65" s="20">
        <v>0</v>
      </c>
    </row>
    <row r="66" spans="1:7" ht="45">
      <c r="A66" s="231" t="s">
        <v>265</v>
      </c>
      <c r="B66" s="230" t="s">
        <v>266</v>
      </c>
      <c r="C66" s="20">
        <f>C57</f>
        <v>7820223</v>
      </c>
      <c r="D66" s="20">
        <f>ROUND(C66*0.002,2)</f>
        <v>15640.45</v>
      </c>
    </row>
    <row r="67" spans="1:7" ht="45">
      <c r="A67" s="231" t="s">
        <v>267</v>
      </c>
      <c r="B67" s="230" t="s">
        <v>268</v>
      </c>
      <c r="C67" s="20"/>
      <c r="D67" s="20"/>
    </row>
    <row r="68" spans="1:7" ht="45">
      <c r="A68" s="231" t="s">
        <v>269</v>
      </c>
      <c r="B68" s="230" t="s">
        <v>268</v>
      </c>
      <c r="C68" s="20"/>
      <c r="D68" s="20"/>
    </row>
    <row r="69" spans="1:7" ht="45">
      <c r="A69" s="231">
        <v>3</v>
      </c>
      <c r="B69" s="230" t="s">
        <v>270</v>
      </c>
      <c r="C69" s="20">
        <f>C57</f>
        <v>7820223</v>
      </c>
      <c r="D69" s="20">
        <f>ROUND(C69*0.051,2)</f>
        <v>398831.37</v>
      </c>
    </row>
    <row r="70" spans="1:7">
      <c r="A70" s="557" t="s">
        <v>238</v>
      </c>
      <c r="B70" s="557"/>
      <c r="C70" s="20">
        <f>C57</f>
        <v>7820223</v>
      </c>
      <c r="D70" s="20">
        <f>ROUND(D57+D64+D69+D66,0)</f>
        <v>2361707</v>
      </c>
      <c r="G70" s="267">
        <f>2361707-D70</f>
        <v>0</v>
      </c>
    </row>
    <row r="71" spans="1:7">
      <c r="A71" s="268"/>
      <c r="B71" s="235"/>
      <c r="C71" s="269"/>
      <c r="D71" s="269"/>
      <c r="G71" s="267"/>
    </row>
    <row r="72" spans="1:7" ht="18.75" customHeight="1">
      <c r="A72" s="167" t="s">
        <v>439</v>
      </c>
      <c r="B72" s="167"/>
      <c r="C72" s="706" t="s">
        <v>542</v>
      </c>
      <c r="D72" s="706"/>
      <c r="E72" s="264"/>
      <c r="F72" s="175"/>
    </row>
    <row r="73" spans="1:7" ht="78.75" customHeight="1">
      <c r="A73" s="251" t="s">
        <v>230</v>
      </c>
      <c r="B73" s="167"/>
      <c r="C73" s="707" t="s">
        <v>535</v>
      </c>
      <c r="D73" s="707"/>
      <c r="E73" s="175"/>
      <c r="F73" s="175"/>
    </row>
    <row r="74" spans="1:7" ht="25.5" customHeight="1">
      <c r="A74" s="169" t="s">
        <v>231</v>
      </c>
      <c r="B74" s="169"/>
      <c r="C74" s="265" t="s">
        <v>417</v>
      </c>
      <c r="D74" s="176"/>
      <c r="E74" s="73"/>
      <c r="F74" s="73"/>
    </row>
    <row r="75" spans="1:7" ht="15" customHeight="1">
      <c r="A75" s="166"/>
      <c r="B75" s="166"/>
      <c r="C75" s="266"/>
      <c r="D75" s="166"/>
      <c r="E75" s="166"/>
      <c r="F75" s="166"/>
    </row>
    <row r="77" spans="1:7" ht="30">
      <c r="A77" s="231" t="s">
        <v>232</v>
      </c>
      <c r="B77" s="231" t="s">
        <v>251</v>
      </c>
      <c r="C77" s="231" t="s">
        <v>252</v>
      </c>
      <c r="D77" s="231" t="s">
        <v>253</v>
      </c>
    </row>
    <row r="78" spans="1:7">
      <c r="A78" s="231">
        <v>1</v>
      </c>
      <c r="B78" s="231">
        <v>2</v>
      </c>
      <c r="C78" s="231">
        <v>3</v>
      </c>
      <c r="D78" s="231">
        <v>4</v>
      </c>
    </row>
    <row r="79" spans="1:7" ht="30">
      <c r="A79" s="231">
        <v>1</v>
      </c>
      <c r="B79" s="230" t="s">
        <v>271</v>
      </c>
      <c r="C79" s="20">
        <v>787414</v>
      </c>
      <c r="D79" s="20">
        <f>D81+D82</f>
        <v>173231.06999999998</v>
      </c>
    </row>
    <row r="80" spans="1:7">
      <c r="A80" s="230"/>
      <c r="B80" s="230" t="s">
        <v>98</v>
      </c>
      <c r="C80" s="20"/>
      <c r="D80" s="20"/>
    </row>
    <row r="81" spans="1:7">
      <c r="A81" s="231" t="s">
        <v>254</v>
      </c>
      <c r="B81" s="230" t="s">
        <v>255</v>
      </c>
      <c r="C81" s="20">
        <f>C79-C82</f>
        <v>787414</v>
      </c>
      <c r="D81" s="20">
        <f>(ROUND(C81*0.22,2))-0.01</f>
        <v>173231.06999999998</v>
      </c>
    </row>
    <row r="82" spans="1:7">
      <c r="A82" s="231" t="s">
        <v>256</v>
      </c>
      <c r="B82" s="230" t="s">
        <v>257</v>
      </c>
      <c r="C82" s="20"/>
      <c r="D82" s="20">
        <f>C82*0.1</f>
        <v>0</v>
      </c>
    </row>
    <row r="83" spans="1:7" ht="45">
      <c r="A83" s="231" t="s">
        <v>258</v>
      </c>
      <c r="B83" s="230" t="s">
        <v>259</v>
      </c>
      <c r="C83" s="20"/>
      <c r="D83" s="20"/>
    </row>
    <row r="84" spans="1:7" ht="30">
      <c r="A84" s="231">
        <v>2</v>
      </c>
      <c r="B84" s="230" t="s">
        <v>260</v>
      </c>
      <c r="C84" s="39"/>
      <c r="D84" s="39">
        <f>D86+D88</f>
        <v>24409.83</v>
      </c>
    </row>
    <row r="85" spans="1:7">
      <c r="A85" s="230"/>
      <c r="B85" s="230" t="s">
        <v>98</v>
      </c>
      <c r="C85" s="20"/>
      <c r="D85" s="20"/>
    </row>
    <row r="86" spans="1:7" ht="45">
      <c r="A86" s="231" t="s">
        <v>261</v>
      </c>
      <c r="B86" s="230" t="s">
        <v>262</v>
      </c>
      <c r="C86" s="20">
        <f>C79-C87</f>
        <v>787414</v>
      </c>
      <c r="D86" s="20">
        <f>ROUND(C86*0.029,0)</f>
        <v>22835</v>
      </c>
    </row>
    <row r="87" spans="1:7" ht="30">
      <c r="A87" s="231" t="s">
        <v>263</v>
      </c>
      <c r="B87" s="230" t="s">
        <v>264</v>
      </c>
      <c r="C87" s="20"/>
      <c r="D87" s="20">
        <v>0</v>
      </c>
    </row>
    <row r="88" spans="1:7" ht="45">
      <c r="A88" s="231" t="s">
        <v>265</v>
      </c>
      <c r="B88" s="230" t="s">
        <v>266</v>
      </c>
      <c r="C88" s="20">
        <f>C79</f>
        <v>787414</v>
      </c>
      <c r="D88" s="20">
        <f>ROUND(C88*0.002,2)</f>
        <v>1574.83</v>
      </c>
    </row>
    <row r="89" spans="1:7" ht="45">
      <c r="A89" s="231" t="s">
        <v>267</v>
      </c>
      <c r="B89" s="230" t="s">
        <v>268</v>
      </c>
      <c r="C89" s="20"/>
      <c r="D89" s="20"/>
    </row>
    <row r="90" spans="1:7" ht="45">
      <c r="A90" s="231" t="s">
        <v>269</v>
      </c>
      <c r="B90" s="230" t="s">
        <v>268</v>
      </c>
      <c r="C90" s="20"/>
      <c r="D90" s="20"/>
    </row>
    <row r="91" spans="1:7" ht="45">
      <c r="A91" s="231">
        <v>3</v>
      </c>
      <c r="B91" s="230" t="s">
        <v>270</v>
      </c>
      <c r="C91" s="20">
        <f>C79</f>
        <v>787414</v>
      </c>
      <c r="D91" s="20">
        <f>ROUND(C91*0.051,2)</f>
        <v>40158.11</v>
      </c>
    </row>
    <row r="92" spans="1:7">
      <c r="A92" s="557" t="s">
        <v>238</v>
      </c>
      <c r="B92" s="557"/>
      <c r="C92" s="20">
        <f>C79</f>
        <v>787414</v>
      </c>
      <c r="D92" s="20">
        <f>ROUND(D79+D86+D91+D88,2)</f>
        <v>237799.01</v>
      </c>
      <c r="G92" s="267"/>
    </row>
    <row r="93" spans="1:7">
      <c r="A93" s="268"/>
      <c r="B93" s="235"/>
      <c r="C93" s="269"/>
      <c r="D93" s="269"/>
      <c r="G93" s="267"/>
    </row>
    <row r="94" spans="1:7" ht="18.75">
      <c r="A94" s="167" t="s">
        <v>439</v>
      </c>
      <c r="B94" s="167"/>
      <c r="C94" s="706" t="s">
        <v>529</v>
      </c>
      <c r="D94" s="706"/>
      <c r="G94" s="267"/>
    </row>
    <row r="95" spans="1:7" ht="84.75" customHeight="1">
      <c r="A95" s="251" t="s">
        <v>230</v>
      </c>
      <c r="B95" s="167"/>
      <c r="C95" s="707" t="s">
        <v>535</v>
      </c>
      <c r="D95" s="707"/>
      <c r="G95" s="267"/>
    </row>
    <row r="96" spans="1:7" ht="18.75">
      <c r="A96" s="169" t="s">
        <v>231</v>
      </c>
      <c r="B96" s="169"/>
      <c r="C96" s="265" t="s">
        <v>441</v>
      </c>
      <c r="D96" s="176"/>
      <c r="G96" s="267"/>
    </row>
    <row r="97" spans="1:7" ht="18.75">
      <c r="A97" s="166"/>
      <c r="B97" s="166"/>
      <c r="C97" s="266"/>
      <c r="D97" s="166"/>
      <c r="G97" s="267"/>
    </row>
    <row r="98" spans="1:7">
      <c r="G98" s="267"/>
    </row>
    <row r="99" spans="1:7" ht="30">
      <c r="A99" s="231" t="s">
        <v>232</v>
      </c>
      <c r="B99" s="231" t="s">
        <v>251</v>
      </c>
      <c r="C99" s="231" t="s">
        <v>252</v>
      </c>
      <c r="D99" s="231" t="s">
        <v>253</v>
      </c>
      <c r="G99" s="267"/>
    </row>
    <row r="100" spans="1:7">
      <c r="A100" s="231">
        <v>1</v>
      </c>
      <c r="B100" s="231">
        <v>2</v>
      </c>
      <c r="C100" s="231">
        <v>3</v>
      </c>
      <c r="D100" s="231">
        <v>4</v>
      </c>
      <c r="G100" s="267"/>
    </row>
    <row r="101" spans="1:7" ht="30">
      <c r="A101" s="231">
        <v>1</v>
      </c>
      <c r="B101" s="230" t="s">
        <v>271</v>
      </c>
      <c r="C101" s="20">
        <v>3688466</v>
      </c>
      <c r="D101" s="20">
        <f>ROUND(C101*0.22,2)</f>
        <v>811462.52</v>
      </c>
      <c r="G101" s="267"/>
    </row>
    <row r="102" spans="1:7">
      <c r="A102" s="230"/>
      <c r="B102" s="230" t="s">
        <v>98</v>
      </c>
      <c r="C102" s="20"/>
      <c r="D102" s="20"/>
      <c r="G102" s="267"/>
    </row>
    <row r="103" spans="1:7">
      <c r="A103" s="231" t="s">
        <v>254</v>
      </c>
      <c r="B103" s="230" t="s">
        <v>255</v>
      </c>
      <c r="C103" s="20">
        <f>C101</f>
        <v>3688466</v>
      </c>
      <c r="D103" s="20">
        <f>D101</f>
        <v>811462.52</v>
      </c>
      <c r="G103" s="267"/>
    </row>
    <row r="104" spans="1:7">
      <c r="A104" s="231" t="s">
        <v>256</v>
      </c>
      <c r="B104" s="230" t="s">
        <v>257</v>
      </c>
      <c r="C104" s="20"/>
      <c r="D104" s="20"/>
      <c r="G104" s="267"/>
    </row>
    <row r="105" spans="1:7" ht="45">
      <c r="A105" s="231" t="s">
        <v>258</v>
      </c>
      <c r="B105" s="230" t="s">
        <v>259</v>
      </c>
      <c r="C105" s="20"/>
      <c r="D105" s="20"/>
      <c r="G105" s="267"/>
    </row>
    <row r="106" spans="1:7" ht="30">
      <c r="A106" s="231">
        <v>2</v>
      </c>
      <c r="B106" s="230" t="s">
        <v>260</v>
      </c>
      <c r="C106" s="39"/>
      <c r="D106" s="39">
        <f>D108+D110</f>
        <v>114342.44</v>
      </c>
      <c r="G106" s="267"/>
    </row>
    <row r="107" spans="1:7">
      <c r="A107" s="230"/>
      <c r="B107" s="230" t="s">
        <v>98</v>
      </c>
      <c r="C107" s="20"/>
      <c r="D107" s="20"/>
      <c r="G107" s="267"/>
    </row>
    <row r="108" spans="1:7" ht="45">
      <c r="A108" s="231" t="s">
        <v>261</v>
      </c>
      <c r="B108" s="230" t="s">
        <v>262</v>
      </c>
      <c r="C108" s="20">
        <f>C101</f>
        <v>3688466</v>
      </c>
      <c r="D108" s="20">
        <f>ROUND(C108*0.029,2)</f>
        <v>106965.51</v>
      </c>
      <c r="G108" s="267"/>
    </row>
    <row r="109" spans="1:7" ht="30">
      <c r="A109" s="231" t="s">
        <v>263</v>
      </c>
      <c r="B109" s="230" t="s">
        <v>264</v>
      </c>
      <c r="C109" s="20"/>
      <c r="D109" s="20"/>
      <c r="G109" s="267"/>
    </row>
    <row r="110" spans="1:7" ht="45">
      <c r="A110" s="231" t="s">
        <v>265</v>
      </c>
      <c r="B110" s="230" t="s">
        <v>266</v>
      </c>
      <c r="C110" s="20">
        <f>C101</f>
        <v>3688466</v>
      </c>
      <c r="D110" s="20">
        <f>ROUND(C110*0.002,2)</f>
        <v>7376.93</v>
      </c>
      <c r="G110" s="267"/>
    </row>
    <row r="111" spans="1:7" ht="45">
      <c r="A111" s="231" t="s">
        <v>267</v>
      </c>
      <c r="B111" s="230" t="s">
        <v>268</v>
      </c>
      <c r="C111" s="20"/>
      <c r="D111" s="20"/>
    </row>
    <row r="112" spans="1:7" ht="45">
      <c r="A112" s="231" t="s">
        <v>269</v>
      </c>
      <c r="B112" s="230" t="s">
        <v>268</v>
      </c>
      <c r="C112" s="20"/>
      <c r="D112" s="20"/>
    </row>
    <row r="113" spans="1:7" ht="45">
      <c r="A113" s="231">
        <v>3</v>
      </c>
      <c r="B113" s="230" t="s">
        <v>270</v>
      </c>
      <c r="C113" s="20">
        <f>C101</f>
        <v>3688466</v>
      </c>
      <c r="D113" s="20">
        <f>ROUND(C113*0.051,2)</f>
        <v>188111.77</v>
      </c>
    </row>
    <row r="114" spans="1:7">
      <c r="A114" s="557" t="s">
        <v>238</v>
      </c>
      <c r="B114" s="557"/>
      <c r="C114" s="20">
        <f>C101</f>
        <v>3688466</v>
      </c>
      <c r="D114" s="20">
        <f>ROUND(D101+D108+D113+D110,0)</f>
        <v>1113917</v>
      </c>
    </row>
    <row r="115" spans="1:7">
      <c r="A115" s="427"/>
      <c r="B115" s="235"/>
      <c r="C115" s="269"/>
      <c r="D115" s="269"/>
    </row>
    <row r="116" spans="1:7">
      <c r="A116" s="73"/>
    </row>
    <row r="117" spans="1:7" ht="18.75">
      <c r="A117" s="167" t="s">
        <v>439</v>
      </c>
      <c r="B117" s="167"/>
      <c r="C117" s="706" t="s">
        <v>696</v>
      </c>
      <c r="D117" s="706"/>
      <c r="G117" s="267"/>
    </row>
    <row r="118" spans="1:7" ht="84.75" customHeight="1">
      <c r="A118" s="251" t="s">
        <v>230</v>
      </c>
      <c r="B118" s="167"/>
      <c r="C118" s="707" t="s">
        <v>535</v>
      </c>
      <c r="D118" s="707"/>
      <c r="G118" s="267"/>
    </row>
    <row r="119" spans="1:7" ht="18.75">
      <c r="A119" s="169" t="s">
        <v>231</v>
      </c>
      <c r="B119" s="169"/>
      <c r="C119" s="265" t="s">
        <v>713</v>
      </c>
      <c r="D119" s="176"/>
      <c r="G119" s="267"/>
    </row>
    <row r="120" spans="1:7" ht="18.75">
      <c r="A120" s="166"/>
      <c r="B120" s="166"/>
      <c r="C120" s="266"/>
      <c r="D120" s="166"/>
      <c r="G120" s="267"/>
    </row>
    <row r="121" spans="1:7">
      <c r="G121" s="267"/>
    </row>
    <row r="122" spans="1:7" ht="30">
      <c r="A122" s="426" t="s">
        <v>232</v>
      </c>
      <c r="B122" s="426" t="s">
        <v>251</v>
      </c>
      <c r="C122" s="426" t="s">
        <v>252</v>
      </c>
      <c r="D122" s="426" t="s">
        <v>253</v>
      </c>
      <c r="G122" s="267"/>
    </row>
    <row r="123" spans="1:7">
      <c r="A123" s="426">
        <v>1</v>
      </c>
      <c r="B123" s="426">
        <v>2</v>
      </c>
      <c r="C123" s="426">
        <v>3</v>
      </c>
      <c r="D123" s="426">
        <v>4</v>
      </c>
      <c r="G123" s="267"/>
    </row>
    <row r="124" spans="1:7" ht="30">
      <c r="A124" s="426">
        <v>1</v>
      </c>
      <c r="B124" s="425" t="s">
        <v>271</v>
      </c>
      <c r="C124" s="20">
        <v>49492</v>
      </c>
      <c r="D124" s="20">
        <f>ROUND(C124*0.22,2)-99</f>
        <v>10789.24</v>
      </c>
      <c r="G124" s="267"/>
    </row>
    <row r="125" spans="1:7">
      <c r="A125" s="425"/>
      <c r="B125" s="425" t="s">
        <v>98</v>
      </c>
      <c r="C125" s="20"/>
      <c r="D125" s="20"/>
      <c r="G125" s="267"/>
    </row>
    <row r="126" spans="1:7">
      <c r="A126" s="426" t="s">
        <v>254</v>
      </c>
      <c r="B126" s="425" t="s">
        <v>255</v>
      </c>
      <c r="C126" s="20">
        <f>C124</f>
        <v>49492</v>
      </c>
      <c r="D126" s="20">
        <f>D124</f>
        <v>10789.24</v>
      </c>
      <c r="G126" s="267"/>
    </row>
    <row r="127" spans="1:7">
      <c r="A127" s="426" t="s">
        <v>256</v>
      </c>
      <c r="B127" s="425" t="s">
        <v>257</v>
      </c>
      <c r="C127" s="20"/>
      <c r="D127" s="20"/>
      <c r="G127" s="267"/>
    </row>
    <row r="128" spans="1:7" ht="45">
      <c r="A128" s="426" t="s">
        <v>258</v>
      </c>
      <c r="B128" s="425" t="s">
        <v>259</v>
      </c>
      <c r="C128" s="20"/>
      <c r="D128" s="20"/>
      <c r="G128" s="267"/>
    </row>
    <row r="129" spans="1:7" ht="30">
      <c r="A129" s="426">
        <v>2</v>
      </c>
      <c r="B129" s="425" t="s">
        <v>260</v>
      </c>
      <c r="C129" s="39"/>
      <c r="D129" s="39">
        <f>D131+D133</f>
        <v>1534.25</v>
      </c>
      <c r="G129" s="267"/>
    </row>
    <row r="130" spans="1:7">
      <c r="A130" s="425"/>
      <c r="B130" s="425" t="s">
        <v>98</v>
      </c>
      <c r="C130" s="20"/>
      <c r="D130" s="20"/>
      <c r="G130" s="267"/>
    </row>
    <row r="131" spans="1:7" ht="45">
      <c r="A131" s="426" t="s">
        <v>261</v>
      </c>
      <c r="B131" s="425" t="s">
        <v>262</v>
      </c>
      <c r="C131" s="20">
        <f>C124</f>
        <v>49492</v>
      </c>
      <c r="D131" s="20">
        <f>ROUND(C131*0.029,2)</f>
        <v>1435.27</v>
      </c>
      <c r="G131" s="267"/>
    </row>
    <row r="132" spans="1:7" ht="30">
      <c r="A132" s="426" t="s">
        <v>263</v>
      </c>
      <c r="B132" s="425" t="s">
        <v>264</v>
      </c>
      <c r="C132" s="20"/>
      <c r="D132" s="20"/>
      <c r="G132" s="267"/>
    </row>
    <row r="133" spans="1:7" ht="45">
      <c r="A133" s="426" t="s">
        <v>265</v>
      </c>
      <c r="B133" s="425" t="s">
        <v>266</v>
      </c>
      <c r="C133" s="20">
        <f>C124</f>
        <v>49492</v>
      </c>
      <c r="D133" s="20">
        <f>ROUND(C133*0.002,2)</f>
        <v>98.98</v>
      </c>
      <c r="G133" s="267"/>
    </row>
    <row r="134" spans="1:7" ht="45">
      <c r="A134" s="426" t="s">
        <v>267</v>
      </c>
      <c r="B134" s="425" t="s">
        <v>268</v>
      </c>
      <c r="C134" s="20"/>
      <c r="D134" s="20"/>
    </row>
    <row r="135" spans="1:7" ht="45">
      <c r="A135" s="426" t="s">
        <v>269</v>
      </c>
      <c r="B135" s="425" t="s">
        <v>268</v>
      </c>
      <c r="C135" s="20"/>
      <c r="D135" s="20"/>
    </row>
    <row r="136" spans="1:7" ht="45">
      <c r="A136" s="426">
        <v>3</v>
      </c>
      <c r="B136" s="425" t="s">
        <v>270</v>
      </c>
      <c r="C136" s="20">
        <f>C124</f>
        <v>49492</v>
      </c>
      <c r="D136" s="20">
        <f>ROUND(C136*0.051,2)</f>
        <v>2524.09</v>
      </c>
    </row>
    <row r="137" spans="1:7">
      <c r="A137" s="557" t="s">
        <v>238</v>
      </c>
      <c r="B137" s="557"/>
      <c r="C137" s="20">
        <f>C124</f>
        <v>49492</v>
      </c>
      <c r="D137" s="271">
        <f>ROUND(D124+D131+D136+D133,0)</f>
        <v>14848</v>
      </c>
    </row>
    <row r="140" spans="1:7" ht="18.75">
      <c r="A140" s="167" t="s">
        <v>439</v>
      </c>
      <c r="B140" s="167"/>
      <c r="C140" s="706" t="s">
        <v>700</v>
      </c>
      <c r="D140" s="706"/>
      <c r="G140" s="267"/>
    </row>
    <row r="141" spans="1:7" ht="84.75" customHeight="1">
      <c r="A141" s="251" t="s">
        <v>230</v>
      </c>
      <c r="B141" s="167"/>
      <c r="C141" s="707" t="s">
        <v>535</v>
      </c>
      <c r="D141" s="707"/>
      <c r="G141" s="267"/>
    </row>
    <row r="142" spans="1:7" ht="18.75">
      <c r="A142" s="169" t="s">
        <v>231</v>
      </c>
      <c r="B142" s="169"/>
      <c r="C142" s="265" t="s">
        <v>713</v>
      </c>
      <c r="D142" s="176"/>
      <c r="G142" s="267"/>
    </row>
    <row r="143" spans="1:7" ht="18.75">
      <c r="A143" s="166"/>
      <c r="B143" s="166"/>
      <c r="C143" s="266"/>
      <c r="D143" s="166"/>
      <c r="G143" s="267"/>
    </row>
    <row r="144" spans="1:7">
      <c r="G144" s="267"/>
    </row>
    <row r="145" spans="1:7" ht="30">
      <c r="A145" s="426" t="s">
        <v>232</v>
      </c>
      <c r="B145" s="426" t="s">
        <v>251</v>
      </c>
      <c r="C145" s="426" t="s">
        <v>252</v>
      </c>
      <c r="D145" s="426" t="s">
        <v>253</v>
      </c>
      <c r="G145" s="267"/>
    </row>
    <row r="146" spans="1:7">
      <c r="A146" s="426">
        <v>1</v>
      </c>
      <c r="B146" s="426">
        <v>2</v>
      </c>
      <c r="C146" s="426">
        <v>3</v>
      </c>
      <c r="D146" s="426">
        <v>4</v>
      </c>
      <c r="G146" s="267"/>
    </row>
    <row r="147" spans="1:7" ht="30">
      <c r="A147" s="426">
        <v>1</v>
      </c>
      <c r="B147" s="425" t="s">
        <v>271</v>
      </c>
      <c r="C147" s="20">
        <v>5344</v>
      </c>
      <c r="D147" s="20">
        <f>ROUND(C147*0.22,2)-11</f>
        <v>1164.68</v>
      </c>
      <c r="G147" s="267"/>
    </row>
    <row r="148" spans="1:7">
      <c r="A148" s="425"/>
      <c r="B148" s="425" t="s">
        <v>98</v>
      </c>
      <c r="C148" s="20"/>
      <c r="D148" s="20"/>
      <c r="G148" s="267"/>
    </row>
    <row r="149" spans="1:7">
      <c r="A149" s="426" t="s">
        <v>254</v>
      </c>
      <c r="B149" s="425" t="s">
        <v>255</v>
      </c>
      <c r="C149" s="20">
        <f>C147</f>
        <v>5344</v>
      </c>
      <c r="D149" s="20">
        <f>D147</f>
        <v>1164.68</v>
      </c>
      <c r="G149" s="267"/>
    </row>
    <row r="150" spans="1:7">
      <c r="A150" s="426" t="s">
        <v>256</v>
      </c>
      <c r="B150" s="425" t="s">
        <v>257</v>
      </c>
      <c r="C150" s="20">
        <v>5344</v>
      </c>
      <c r="D150" s="20">
        <f>ROUND(C147*0.1,2)</f>
        <v>534.4</v>
      </c>
      <c r="G150" s="267"/>
    </row>
    <row r="151" spans="1:7" ht="45">
      <c r="A151" s="426" t="s">
        <v>258</v>
      </c>
      <c r="B151" s="425" t="s">
        <v>259</v>
      </c>
      <c r="C151" s="20"/>
      <c r="D151" s="20"/>
      <c r="G151" s="267"/>
    </row>
    <row r="152" spans="1:7" ht="30">
      <c r="A152" s="426">
        <v>2</v>
      </c>
      <c r="B152" s="425" t="s">
        <v>260</v>
      </c>
      <c r="C152" s="39"/>
      <c r="D152" s="39">
        <f>D154+D156</f>
        <v>165.67</v>
      </c>
      <c r="G152" s="267"/>
    </row>
    <row r="153" spans="1:7">
      <c r="A153" s="425"/>
      <c r="B153" s="425" t="s">
        <v>98</v>
      </c>
      <c r="C153" s="20"/>
      <c r="D153" s="20"/>
      <c r="G153" s="267"/>
    </row>
    <row r="154" spans="1:7" ht="45">
      <c r="A154" s="426" t="s">
        <v>261</v>
      </c>
      <c r="B154" s="425" t="s">
        <v>262</v>
      </c>
      <c r="C154" s="20">
        <f>C147</f>
        <v>5344</v>
      </c>
      <c r="D154" s="20">
        <f>ROUND(C154*0.029,2)</f>
        <v>154.97999999999999</v>
      </c>
      <c r="G154" s="267"/>
    </row>
    <row r="155" spans="1:7" ht="30">
      <c r="A155" s="426" t="s">
        <v>263</v>
      </c>
      <c r="B155" s="425" t="s">
        <v>264</v>
      </c>
      <c r="C155" s="20"/>
      <c r="D155" s="20"/>
      <c r="G155" s="267"/>
    </row>
    <row r="156" spans="1:7" ht="45">
      <c r="A156" s="426" t="s">
        <v>265</v>
      </c>
      <c r="B156" s="425" t="s">
        <v>266</v>
      </c>
      <c r="C156" s="20">
        <f>C147</f>
        <v>5344</v>
      </c>
      <c r="D156" s="20">
        <f>ROUND(C156*0.002,2)</f>
        <v>10.69</v>
      </c>
      <c r="G156" s="267"/>
    </row>
    <row r="157" spans="1:7" ht="45">
      <c r="A157" s="426" t="s">
        <v>267</v>
      </c>
      <c r="B157" s="425" t="s">
        <v>268</v>
      </c>
      <c r="C157" s="20"/>
      <c r="D157" s="20"/>
    </row>
    <row r="158" spans="1:7" ht="45">
      <c r="A158" s="426" t="s">
        <v>269</v>
      </c>
      <c r="B158" s="425" t="s">
        <v>268</v>
      </c>
      <c r="C158" s="20"/>
      <c r="D158" s="20"/>
    </row>
    <row r="159" spans="1:7" ht="45">
      <c r="A159" s="426">
        <v>3</v>
      </c>
      <c r="B159" s="425" t="s">
        <v>270</v>
      </c>
      <c r="C159" s="20">
        <f>C147</f>
        <v>5344</v>
      </c>
      <c r="D159" s="20">
        <f>ROUND(C159*0.051,2)</f>
        <v>272.54000000000002</v>
      </c>
    </row>
    <row r="160" spans="1:7">
      <c r="A160" s="557" t="s">
        <v>238</v>
      </c>
      <c r="B160" s="557"/>
      <c r="C160" s="20">
        <f>C147</f>
        <v>5344</v>
      </c>
      <c r="D160" s="271">
        <f>ROUND(D147+D154+D159+D156,0)</f>
        <v>1603</v>
      </c>
    </row>
    <row r="165" spans="1:7" ht="18.75">
      <c r="A165" s="167" t="s">
        <v>439</v>
      </c>
      <c r="B165" s="167"/>
      <c r="C165" s="706" t="s">
        <v>820</v>
      </c>
      <c r="D165" s="706"/>
      <c r="G165" s="267"/>
    </row>
    <row r="166" spans="1:7" ht="84.75" customHeight="1">
      <c r="A166" s="251" t="s">
        <v>230</v>
      </c>
      <c r="B166" s="167"/>
      <c r="C166" s="707" t="s">
        <v>535</v>
      </c>
      <c r="D166" s="707"/>
      <c r="G166" s="267"/>
    </row>
    <row r="167" spans="1:7" ht="18.75">
      <c r="A167" s="169" t="s">
        <v>231</v>
      </c>
      <c r="B167" s="169"/>
      <c r="C167" s="265" t="s">
        <v>713</v>
      </c>
      <c r="D167" s="176"/>
      <c r="G167" s="267"/>
    </row>
    <row r="168" spans="1:7" ht="18.75">
      <c r="A168" s="166"/>
      <c r="B168" s="166"/>
      <c r="C168" s="266"/>
      <c r="D168" s="166"/>
      <c r="G168" s="267"/>
    </row>
    <row r="169" spans="1:7">
      <c r="G169" s="267"/>
    </row>
    <row r="170" spans="1:7" ht="30">
      <c r="A170" s="450" t="s">
        <v>232</v>
      </c>
      <c r="B170" s="450" t="s">
        <v>251</v>
      </c>
      <c r="C170" s="450" t="s">
        <v>252</v>
      </c>
      <c r="D170" s="450" t="s">
        <v>253</v>
      </c>
      <c r="G170" s="267"/>
    </row>
    <row r="171" spans="1:7">
      <c r="A171" s="450">
        <v>1</v>
      </c>
      <c r="B171" s="450">
        <v>2</v>
      </c>
      <c r="C171" s="450">
        <v>3</v>
      </c>
      <c r="D171" s="450">
        <v>4</v>
      </c>
      <c r="G171" s="267"/>
    </row>
    <row r="172" spans="1:7" ht="30">
      <c r="A172" s="450">
        <v>1</v>
      </c>
      <c r="B172" s="449" t="s">
        <v>271</v>
      </c>
      <c r="C172" s="20">
        <v>643</v>
      </c>
      <c r="D172" s="20">
        <f>ROUND(C172*0.22,2)-24-12.9</f>
        <v>104.56</v>
      </c>
      <c r="G172" s="267"/>
    </row>
    <row r="173" spans="1:7">
      <c r="A173" s="449"/>
      <c r="B173" s="449" t="s">
        <v>98</v>
      </c>
      <c r="C173" s="20"/>
      <c r="D173" s="20"/>
      <c r="G173" s="267"/>
    </row>
    <row r="174" spans="1:7">
      <c r="A174" s="450" t="s">
        <v>254</v>
      </c>
      <c r="B174" s="449" t="s">
        <v>255</v>
      </c>
      <c r="C174" s="20">
        <f>C172</f>
        <v>643</v>
      </c>
      <c r="D174" s="20">
        <f>D172</f>
        <v>104.56</v>
      </c>
      <c r="G174" s="267"/>
    </row>
    <row r="175" spans="1:7">
      <c r="A175" s="450" t="s">
        <v>256</v>
      </c>
      <c r="B175" s="449" t="s">
        <v>257</v>
      </c>
      <c r="C175" s="20"/>
      <c r="D175" s="20"/>
      <c r="G175" s="267"/>
    </row>
    <row r="176" spans="1:7" ht="45">
      <c r="A176" s="450" t="s">
        <v>258</v>
      </c>
      <c r="B176" s="449" t="s">
        <v>259</v>
      </c>
      <c r="C176" s="20"/>
      <c r="D176" s="20"/>
      <c r="G176" s="267"/>
    </row>
    <row r="177" spans="1:7" ht="30">
      <c r="A177" s="450">
        <v>2</v>
      </c>
      <c r="B177" s="449" t="s">
        <v>260</v>
      </c>
      <c r="C177" s="39"/>
      <c r="D177" s="39">
        <f>D179</f>
        <v>13.459999999999997</v>
      </c>
      <c r="G177" s="267"/>
    </row>
    <row r="178" spans="1:7">
      <c r="A178" s="449"/>
      <c r="B178" s="449" t="s">
        <v>98</v>
      </c>
      <c r="C178" s="20"/>
      <c r="D178" s="20"/>
      <c r="G178" s="267"/>
    </row>
    <row r="179" spans="1:7" ht="45">
      <c r="A179" s="450" t="s">
        <v>261</v>
      </c>
      <c r="B179" s="449" t="s">
        <v>262</v>
      </c>
      <c r="C179" s="20">
        <f>C172</f>
        <v>643</v>
      </c>
      <c r="D179" s="20">
        <f>ROUND(C179*0.029,2)-5.19</f>
        <v>13.459999999999997</v>
      </c>
      <c r="G179" s="267"/>
    </row>
    <row r="180" spans="1:7" ht="30">
      <c r="A180" s="450" t="s">
        <v>263</v>
      </c>
      <c r="B180" s="449" t="s">
        <v>264</v>
      </c>
      <c r="C180" s="20"/>
      <c r="D180" s="20"/>
      <c r="G180" s="267"/>
    </row>
    <row r="181" spans="1:7" ht="45">
      <c r="A181" s="450" t="s">
        <v>265</v>
      </c>
      <c r="B181" s="449" t="s">
        <v>266</v>
      </c>
      <c r="C181" s="20">
        <f>C172</f>
        <v>643</v>
      </c>
      <c r="D181" s="20">
        <f>ROUND(C181*0.002,2)</f>
        <v>1.29</v>
      </c>
      <c r="G181" s="267"/>
    </row>
    <row r="182" spans="1:7" ht="45">
      <c r="A182" s="450" t="s">
        <v>267</v>
      </c>
      <c r="B182" s="449" t="s">
        <v>268</v>
      </c>
      <c r="C182" s="20"/>
      <c r="D182" s="20"/>
    </row>
    <row r="183" spans="1:7" ht="45">
      <c r="A183" s="450" t="s">
        <v>269</v>
      </c>
      <c r="B183" s="449" t="s">
        <v>268</v>
      </c>
      <c r="C183" s="20"/>
      <c r="D183" s="20"/>
    </row>
    <row r="184" spans="1:7" ht="45">
      <c r="A184" s="450">
        <v>3</v>
      </c>
      <c r="B184" s="449" t="s">
        <v>270</v>
      </c>
      <c r="C184" s="20">
        <f>C172</f>
        <v>643</v>
      </c>
      <c r="D184" s="20">
        <f>ROUND(C184*0.051,2)-2.96</f>
        <v>29.83</v>
      </c>
    </row>
    <row r="185" spans="1:7">
      <c r="A185" s="557" t="s">
        <v>238</v>
      </c>
      <c r="B185" s="557"/>
      <c r="C185" s="20">
        <f>C172</f>
        <v>643</v>
      </c>
      <c r="D185" s="271">
        <f>ROUND(D172+D179+D184+D181,2)</f>
        <v>149.13999999999999</v>
      </c>
    </row>
    <row r="188" spans="1:7" ht="18.75">
      <c r="A188" s="167" t="s">
        <v>439</v>
      </c>
      <c r="B188" s="167"/>
      <c r="C188" s="706" t="s">
        <v>822</v>
      </c>
      <c r="D188" s="706"/>
      <c r="G188" s="267"/>
    </row>
    <row r="189" spans="1:7" ht="84.75" customHeight="1">
      <c r="A189" s="251" t="s">
        <v>230</v>
      </c>
      <c r="B189" s="167"/>
      <c r="C189" s="707" t="s">
        <v>535</v>
      </c>
      <c r="D189" s="707"/>
      <c r="G189" s="267"/>
    </row>
    <row r="190" spans="1:7" ht="18.75">
      <c r="A190" s="169" t="s">
        <v>231</v>
      </c>
      <c r="B190" s="169"/>
      <c r="C190" s="265" t="s">
        <v>713</v>
      </c>
      <c r="D190" s="176"/>
      <c r="G190" s="267"/>
    </row>
    <row r="191" spans="1:7" ht="18.75">
      <c r="A191" s="166"/>
      <c r="B191" s="166"/>
      <c r="C191" s="266"/>
      <c r="D191" s="166"/>
      <c r="G191" s="267"/>
    </row>
    <row r="192" spans="1:7">
      <c r="G192" s="267"/>
    </row>
    <row r="193" spans="1:7" ht="30">
      <c r="A193" s="450" t="s">
        <v>232</v>
      </c>
      <c r="B193" s="450" t="s">
        <v>251</v>
      </c>
      <c r="C193" s="450" t="s">
        <v>252</v>
      </c>
      <c r="D193" s="450" t="s">
        <v>253</v>
      </c>
      <c r="G193" s="267"/>
    </row>
    <row r="194" spans="1:7">
      <c r="A194" s="450">
        <v>1</v>
      </c>
      <c r="B194" s="450">
        <v>2</v>
      </c>
      <c r="C194" s="450">
        <v>3</v>
      </c>
      <c r="D194" s="450">
        <v>4</v>
      </c>
      <c r="G194" s="267"/>
    </row>
    <row r="195" spans="1:7" ht="30">
      <c r="A195" s="450">
        <v>1</v>
      </c>
      <c r="B195" s="449" t="s">
        <v>271</v>
      </c>
      <c r="C195" s="20">
        <v>386712.48</v>
      </c>
      <c r="D195" s="20">
        <f>ROUND(C195*0.22,2)</f>
        <v>85076.75</v>
      </c>
      <c r="G195" s="267"/>
    </row>
    <row r="196" spans="1:7">
      <c r="A196" s="449"/>
      <c r="B196" s="449" t="s">
        <v>98</v>
      </c>
      <c r="C196" s="20"/>
      <c r="D196" s="20"/>
      <c r="G196" s="267"/>
    </row>
    <row r="197" spans="1:7">
      <c r="A197" s="450" t="s">
        <v>254</v>
      </c>
      <c r="B197" s="449" t="s">
        <v>255</v>
      </c>
      <c r="C197" s="20">
        <f>C195</f>
        <v>386712.48</v>
      </c>
      <c r="D197" s="20">
        <f>D195</f>
        <v>85076.75</v>
      </c>
      <c r="G197" s="267"/>
    </row>
    <row r="198" spans="1:7">
      <c r="A198" s="450" t="s">
        <v>256</v>
      </c>
      <c r="B198" s="449" t="s">
        <v>257</v>
      </c>
      <c r="C198" s="20"/>
      <c r="D198" s="20"/>
      <c r="G198" s="267"/>
    </row>
    <row r="199" spans="1:7" ht="45">
      <c r="A199" s="450" t="s">
        <v>258</v>
      </c>
      <c r="B199" s="449" t="s">
        <v>259</v>
      </c>
      <c r="C199" s="20"/>
      <c r="D199" s="20"/>
      <c r="G199" s="267"/>
    </row>
    <row r="200" spans="1:7" ht="30">
      <c r="A200" s="450">
        <v>2</v>
      </c>
      <c r="B200" s="449" t="s">
        <v>260</v>
      </c>
      <c r="C200" s="39"/>
      <c r="D200" s="39">
        <f>D202</f>
        <v>11214.66</v>
      </c>
      <c r="G200" s="267"/>
    </row>
    <row r="201" spans="1:7">
      <c r="A201" s="449"/>
      <c r="B201" s="449" t="s">
        <v>98</v>
      </c>
      <c r="C201" s="20"/>
      <c r="D201" s="20"/>
      <c r="G201" s="267"/>
    </row>
    <row r="202" spans="1:7" ht="45">
      <c r="A202" s="450" t="s">
        <v>261</v>
      </c>
      <c r="B202" s="449" t="s">
        <v>262</v>
      </c>
      <c r="C202" s="20">
        <f>C195</f>
        <v>386712.48</v>
      </c>
      <c r="D202" s="20">
        <f>ROUND(C202*0.029,2)</f>
        <v>11214.66</v>
      </c>
      <c r="G202" s="267"/>
    </row>
    <row r="203" spans="1:7" ht="30">
      <c r="A203" s="450" t="s">
        <v>263</v>
      </c>
      <c r="B203" s="449" t="s">
        <v>264</v>
      </c>
      <c r="C203" s="20"/>
      <c r="D203" s="20"/>
      <c r="G203" s="267"/>
    </row>
    <row r="204" spans="1:7" ht="45">
      <c r="A204" s="450" t="s">
        <v>265</v>
      </c>
      <c r="B204" s="449" t="s">
        <v>266</v>
      </c>
      <c r="C204" s="20">
        <f>C195</f>
        <v>386712.48</v>
      </c>
      <c r="D204" s="20">
        <f>ROUND(C204*0.002,2)</f>
        <v>773.42</v>
      </c>
      <c r="G204" s="267"/>
    </row>
    <row r="205" spans="1:7" ht="45">
      <c r="A205" s="450" t="s">
        <v>267</v>
      </c>
      <c r="B205" s="449" t="s">
        <v>268</v>
      </c>
      <c r="C205" s="20"/>
      <c r="D205" s="20"/>
    </row>
    <row r="206" spans="1:7" ht="45">
      <c r="A206" s="450" t="s">
        <v>269</v>
      </c>
      <c r="B206" s="449" t="s">
        <v>268</v>
      </c>
      <c r="C206" s="20"/>
      <c r="D206" s="20"/>
    </row>
    <row r="207" spans="1:7" ht="45">
      <c r="A207" s="450">
        <v>3</v>
      </c>
      <c r="B207" s="449" t="s">
        <v>270</v>
      </c>
      <c r="C207" s="20">
        <f>C195</f>
        <v>386712.48</v>
      </c>
      <c r="D207" s="20">
        <f>ROUND(C207*0.051,2)</f>
        <v>19722.34</v>
      </c>
    </row>
    <row r="208" spans="1:7">
      <c r="A208" s="557" t="s">
        <v>238</v>
      </c>
      <c r="B208" s="557"/>
      <c r="C208" s="20">
        <f>C195</f>
        <v>386712.48</v>
      </c>
      <c r="D208" s="271">
        <f>ROUND(D195+D202+D207+D204,2)</f>
        <v>116787.17</v>
      </c>
    </row>
    <row r="212" spans="4:4">
      <c r="D212" s="267"/>
    </row>
  </sheetData>
  <mergeCells count="28">
    <mergeCell ref="C140:D140"/>
    <mergeCell ref="A2:F5"/>
    <mergeCell ref="C7:D7"/>
    <mergeCell ref="C8:D8"/>
    <mergeCell ref="A27:B27"/>
    <mergeCell ref="C50:D50"/>
    <mergeCell ref="C141:D141"/>
    <mergeCell ref="A160:B160"/>
    <mergeCell ref="C28:D28"/>
    <mergeCell ref="C29:D29"/>
    <mergeCell ref="A48:B48"/>
    <mergeCell ref="C72:D72"/>
    <mergeCell ref="C73:D73"/>
    <mergeCell ref="C51:D51"/>
    <mergeCell ref="A92:B92"/>
    <mergeCell ref="A70:B70"/>
    <mergeCell ref="C94:D94"/>
    <mergeCell ref="C95:D95"/>
    <mergeCell ref="A114:B114"/>
    <mergeCell ref="C117:D117"/>
    <mergeCell ref="C118:D118"/>
    <mergeCell ref="A137:B137"/>
    <mergeCell ref="A208:B208"/>
    <mergeCell ref="C165:D165"/>
    <mergeCell ref="C166:D166"/>
    <mergeCell ref="A185:B185"/>
    <mergeCell ref="C188:D188"/>
    <mergeCell ref="C189:D189"/>
  </mergeCells>
  <pageMargins left="0.7" right="0.7" top="0.75" bottom="0.75" header="0.3" footer="0.3"/>
  <pageSetup paperSize="9" scale="69" orientation="portrait" r:id="rId1"/>
  <rowBreaks count="4" manualBreakCount="4">
    <brk id="27" max="5" man="1"/>
    <brk id="49" max="5" man="1"/>
    <brk id="71" max="5" man="1"/>
    <brk id="9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="85" zoomScaleSheetLayoutView="85" workbookViewId="0">
      <selection activeCell="R21" sqref="R21"/>
    </sheetView>
  </sheetViews>
  <sheetFormatPr defaultRowHeight="15"/>
  <cols>
    <col min="1" max="1" width="15.7109375" customWidth="1"/>
    <col min="2" max="2" width="28.42578125" customWidth="1"/>
    <col min="3" max="3" width="18.5703125" customWidth="1"/>
    <col min="4" max="4" width="18.85546875" customWidth="1"/>
    <col min="5" max="5" width="27.5703125" customWidth="1"/>
    <col min="6" max="6" width="7.5703125" customWidth="1"/>
  </cols>
  <sheetData>
    <row r="2" spans="1:12" ht="24.75" customHeight="1">
      <c r="A2" s="694" t="s">
        <v>272</v>
      </c>
      <c r="B2" s="694"/>
      <c r="C2" s="694"/>
      <c r="D2" s="694"/>
      <c r="E2" s="694"/>
      <c r="F2" s="694"/>
      <c r="G2" s="167"/>
      <c r="H2" s="167"/>
      <c r="I2" s="167"/>
      <c r="J2" s="167"/>
      <c r="K2" s="167"/>
      <c r="L2" s="167"/>
    </row>
    <row r="4" spans="1:12" ht="18.75">
      <c r="A4" s="169" t="s">
        <v>325</v>
      </c>
      <c r="C4" s="708" t="s">
        <v>395</v>
      </c>
      <c r="D4" s="708"/>
      <c r="E4" s="217"/>
      <c r="F4" s="73"/>
      <c r="G4" s="73"/>
      <c r="H4" s="73"/>
      <c r="I4" s="73"/>
      <c r="J4" s="73"/>
      <c r="K4" s="73"/>
    </row>
    <row r="5" spans="1:12" ht="53.25" customHeight="1">
      <c r="A5" s="167" t="s">
        <v>230</v>
      </c>
      <c r="B5" s="167"/>
      <c r="C5" s="710" t="s">
        <v>573</v>
      </c>
      <c r="D5" s="710"/>
      <c r="E5" s="710"/>
      <c r="F5" s="175"/>
      <c r="G5" s="175"/>
      <c r="H5" s="175"/>
      <c r="I5" s="175"/>
      <c r="J5" s="175"/>
      <c r="K5" s="73"/>
    </row>
    <row r="6" spans="1:12" ht="18.75">
      <c r="A6" s="169" t="s">
        <v>231</v>
      </c>
      <c r="B6" s="169"/>
      <c r="C6" s="278" t="s">
        <v>417</v>
      </c>
      <c r="D6" s="278"/>
      <c r="E6" s="217"/>
      <c r="F6" s="73"/>
      <c r="G6" s="73"/>
      <c r="H6" s="73"/>
      <c r="I6" s="73"/>
      <c r="J6" s="73"/>
      <c r="K6" s="73"/>
    </row>
    <row r="8" spans="1:12" ht="48" customHeight="1">
      <c r="A8" s="528" t="s">
        <v>276</v>
      </c>
      <c r="B8" s="578" t="s">
        <v>164</v>
      </c>
      <c r="C8" s="578" t="s">
        <v>273</v>
      </c>
      <c r="D8" s="578" t="s">
        <v>274</v>
      </c>
      <c r="E8" s="578" t="s">
        <v>275</v>
      </c>
    </row>
    <row r="9" spans="1:12">
      <c r="A9" s="529"/>
      <c r="B9" s="578"/>
      <c r="C9" s="578"/>
      <c r="D9" s="578"/>
      <c r="E9" s="578"/>
    </row>
    <row r="10" spans="1:12">
      <c r="A10" s="159">
        <v>1</v>
      </c>
      <c r="B10" s="159">
        <v>2</v>
      </c>
      <c r="C10" s="159">
        <v>3</v>
      </c>
      <c r="D10" s="159">
        <v>4</v>
      </c>
      <c r="E10" s="159">
        <v>5</v>
      </c>
    </row>
    <row r="11" spans="1:12" ht="30">
      <c r="A11" s="151">
        <v>1</v>
      </c>
      <c r="B11" s="229" t="s">
        <v>548</v>
      </c>
      <c r="C11" s="272">
        <f>E11/D11/13</f>
        <v>502.76282051282055</v>
      </c>
      <c r="D11" s="231">
        <v>12</v>
      </c>
      <c r="E11" s="272">
        <v>78431</v>
      </c>
    </row>
    <row r="12" spans="1:12" hidden="1">
      <c r="A12" s="151"/>
      <c r="B12" s="151"/>
      <c r="C12" s="151"/>
      <c r="D12" s="151"/>
      <c r="E12" s="272"/>
    </row>
    <row r="13" spans="1:12" hidden="1">
      <c r="A13" s="151"/>
      <c r="B13" s="151"/>
      <c r="C13" s="151"/>
      <c r="D13" s="151"/>
      <c r="E13" s="272"/>
    </row>
    <row r="14" spans="1:12">
      <c r="A14" s="524" t="s">
        <v>238</v>
      </c>
      <c r="B14" s="524"/>
      <c r="C14" s="151"/>
      <c r="D14" s="151"/>
      <c r="E14" s="272">
        <f>E11</f>
        <v>78431</v>
      </c>
    </row>
    <row r="16" spans="1:12" ht="18.75">
      <c r="A16" s="252" t="s">
        <v>570</v>
      </c>
      <c r="B16" s="167"/>
      <c r="C16" s="167"/>
      <c r="D16" s="167"/>
    </row>
    <row r="17" spans="1:5" ht="18.75">
      <c r="A17" s="252"/>
      <c r="B17" s="167"/>
      <c r="C17" s="167"/>
      <c r="D17" s="167"/>
    </row>
    <row r="18" spans="1:5" ht="18.75">
      <c r="A18" s="169" t="s">
        <v>325</v>
      </c>
      <c r="C18" s="709" t="s">
        <v>395</v>
      </c>
      <c r="D18" s="709"/>
      <c r="E18" s="178"/>
    </row>
    <row r="19" spans="1:5" ht="52.5" customHeight="1">
      <c r="A19" s="167" t="s">
        <v>230</v>
      </c>
      <c r="B19" s="167"/>
      <c r="C19" s="711" t="s">
        <v>444</v>
      </c>
      <c r="D19" s="711"/>
      <c r="E19" s="711"/>
    </row>
    <row r="20" spans="1:5" ht="18.75">
      <c r="A20" s="169" t="s">
        <v>231</v>
      </c>
      <c r="B20" s="169"/>
      <c r="C20" s="219" t="s">
        <v>417</v>
      </c>
      <c r="D20" s="219"/>
      <c r="E20" s="170"/>
    </row>
    <row r="22" spans="1:5">
      <c r="A22" s="712" t="s">
        <v>232</v>
      </c>
      <c r="B22" s="714" t="s">
        <v>241</v>
      </c>
      <c r="C22" s="714" t="s">
        <v>297</v>
      </c>
      <c r="D22" s="714" t="s">
        <v>298</v>
      </c>
    </row>
    <row r="23" spans="1:5">
      <c r="A23" s="713"/>
      <c r="B23" s="714"/>
      <c r="C23" s="714"/>
      <c r="D23" s="714"/>
    </row>
    <row r="24" spans="1:5">
      <c r="A24" s="242">
        <v>1</v>
      </c>
      <c r="B24" s="242">
        <v>2</v>
      </c>
      <c r="C24" s="242">
        <v>3</v>
      </c>
      <c r="D24" s="242">
        <v>4</v>
      </c>
    </row>
    <row r="25" spans="1:5">
      <c r="A25" s="233">
        <v>1</v>
      </c>
      <c r="B25" s="233" t="s">
        <v>571</v>
      </c>
      <c r="C25" s="233">
        <v>1</v>
      </c>
      <c r="D25" s="250">
        <v>1569</v>
      </c>
    </row>
    <row r="26" spans="1:5">
      <c r="A26" s="617" t="s">
        <v>238</v>
      </c>
      <c r="B26" s="617"/>
      <c r="C26" s="233"/>
      <c r="D26" s="250">
        <f>SUM(D25:D25)</f>
        <v>1569</v>
      </c>
    </row>
  </sheetData>
  <mergeCells count="16">
    <mergeCell ref="A26:B26"/>
    <mergeCell ref="A14:B14"/>
    <mergeCell ref="A8:A9"/>
    <mergeCell ref="A2:F2"/>
    <mergeCell ref="B8:B9"/>
    <mergeCell ref="C8:C9"/>
    <mergeCell ref="D8:D9"/>
    <mergeCell ref="E8:E9"/>
    <mergeCell ref="C4:D4"/>
    <mergeCell ref="C18:D18"/>
    <mergeCell ref="C5:E5"/>
    <mergeCell ref="C19:E19"/>
    <mergeCell ref="A22:A23"/>
    <mergeCell ref="B22:B23"/>
    <mergeCell ref="C22:C23"/>
    <mergeCell ref="D22:D23"/>
  </mergeCells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40"/>
  <sheetViews>
    <sheetView view="pageBreakPreview" zoomScale="60" workbookViewId="0">
      <selection activeCell="D49" sqref="D49"/>
    </sheetView>
  </sheetViews>
  <sheetFormatPr defaultRowHeight="15"/>
  <cols>
    <col min="2" max="2" width="28.42578125" customWidth="1"/>
    <col min="3" max="3" width="23.28515625" customWidth="1"/>
    <col min="4" max="4" width="19.42578125" customWidth="1"/>
    <col min="5" max="5" width="26.7109375" customWidth="1"/>
  </cols>
  <sheetData>
    <row r="2" spans="1:12" ht="18.75">
      <c r="A2" s="720" t="s">
        <v>277</v>
      </c>
      <c r="B2" s="720"/>
      <c r="C2" s="720"/>
      <c r="D2" s="720"/>
      <c r="E2" s="720"/>
      <c r="F2" s="167"/>
      <c r="G2" s="167"/>
      <c r="H2" s="167"/>
      <c r="I2" s="167"/>
      <c r="J2" s="167"/>
      <c r="K2" s="167"/>
      <c r="L2" s="167"/>
    </row>
    <row r="4" spans="1:12" ht="18.75" customHeight="1">
      <c r="A4" s="167" t="s">
        <v>439</v>
      </c>
      <c r="B4" s="167"/>
      <c r="D4" s="719" t="s">
        <v>363</v>
      </c>
      <c r="E4" s="719"/>
    </row>
    <row r="5" spans="1:12" ht="18.75">
      <c r="A5" s="251" t="s">
        <v>230</v>
      </c>
      <c r="B5" s="167"/>
      <c r="D5" s="706" t="s">
        <v>694</v>
      </c>
      <c r="E5" s="706"/>
      <c r="F5" s="175"/>
      <c r="G5" s="175"/>
      <c r="H5" s="175"/>
      <c r="I5" s="175"/>
      <c r="J5" s="175"/>
      <c r="K5" s="73"/>
    </row>
    <row r="6" spans="1:12" ht="24.75" customHeight="1">
      <c r="A6" s="169" t="s">
        <v>231</v>
      </c>
      <c r="B6" s="169"/>
      <c r="D6" s="707" t="s">
        <v>441</v>
      </c>
      <c r="E6" s="707"/>
      <c r="F6" s="73"/>
      <c r="G6" s="73"/>
      <c r="H6" s="73"/>
      <c r="I6" s="73"/>
      <c r="J6" s="73"/>
      <c r="K6" s="73"/>
    </row>
    <row r="8" spans="1:12" ht="45">
      <c r="A8" s="238" t="s">
        <v>232</v>
      </c>
      <c r="B8" s="238" t="s">
        <v>241</v>
      </c>
      <c r="C8" s="238" t="s">
        <v>278</v>
      </c>
      <c r="D8" s="238" t="s">
        <v>279</v>
      </c>
      <c r="E8" s="238" t="s">
        <v>280</v>
      </c>
    </row>
    <row r="9" spans="1:12">
      <c r="A9" s="231">
        <v>1</v>
      </c>
      <c r="B9" s="231">
        <v>2</v>
      </c>
      <c r="C9" s="231">
        <v>3</v>
      </c>
      <c r="D9" s="231">
        <v>4</v>
      </c>
      <c r="E9" s="231">
        <v>5</v>
      </c>
    </row>
    <row r="10" spans="1:12" ht="30">
      <c r="A10" s="230">
        <v>1</v>
      </c>
      <c r="B10" s="230" t="s">
        <v>442</v>
      </c>
      <c r="C10" s="433" t="s">
        <v>720</v>
      </c>
      <c r="D10" s="433" t="s">
        <v>720</v>
      </c>
      <c r="E10" s="10">
        <v>920</v>
      </c>
    </row>
    <row r="11" spans="1:12" hidden="1">
      <c r="A11" s="230"/>
      <c r="B11" s="230"/>
      <c r="C11" s="230"/>
      <c r="D11" s="230"/>
      <c r="E11" s="230"/>
    </row>
    <row r="12" spans="1:12" hidden="1">
      <c r="A12" s="230"/>
      <c r="B12" s="230"/>
      <c r="C12" s="230"/>
      <c r="D12" s="230"/>
      <c r="E12" s="230"/>
    </row>
    <row r="13" spans="1:12" ht="125.25" customHeight="1">
      <c r="A13" s="433">
        <v>2</v>
      </c>
      <c r="B13" s="433" t="s">
        <v>721</v>
      </c>
      <c r="C13" s="433" t="s">
        <v>720</v>
      </c>
      <c r="D13" s="433" t="s">
        <v>720</v>
      </c>
      <c r="E13" s="433">
        <v>30000</v>
      </c>
    </row>
    <row r="14" spans="1:12">
      <c r="A14" s="557" t="s">
        <v>238</v>
      </c>
      <c r="B14" s="557"/>
      <c r="C14" s="230"/>
      <c r="D14" s="230"/>
      <c r="E14" s="34">
        <f>E10+E13</f>
        <v>30920</v>
      </c>
    </row>
    <row r="17" spans="1:11" ht="18.75">
      <c r="A17" s="252" t="s">
        <v>326</v>
      </c>
      <c r="B17" s="167"/>
      <c r="C17" s="167"/>
      <c r="D17" s="167"/>
    </row>
    <row r="19" spans="1:11" ht="18.75" customHeight="1">
      <c r="A19" s="167" t="s">
        <v>439</v>
      </c>
      <c r="B19" s="167"/>
      <c r="D19" s="719" t="s">
        <v>363</v>
      </c>
      <c r="E19" s="719"/>
    </row>
    <row r="20" spans="1:11" ht="18.75">
      <c r="A20" s="251" t="s">
        <v>230</v>
      </c>
      <c r="B20" s="167"/>
      <c r="D20" s="706" t="s">
        <v>440</v>
      </c>
      <c r="E20" s="706"/>
      <c r="F20" s="175"/>
      <c r="G20" s="175"/>
      <c r="H20" s="175"/>
      <c r="I20" s="175"/>
      <c r="J20" s="175"/>
      <c r="K20" s="73"/>
    </row>
    <row r="21" spans="1:11" ht="24.75" customHeight="1">
      <c r="A21" s="169" t="s">
        <v>231</v>
      </c>
      <c r="B21" s="169"/>
      <c r="D21" s="707" t="s">
        <v>441</v>
      </c>
      <c r="E21" s="707"/>
      <c r="F21" s="73"/>
      <c r="G21" s="73"/>
      <c r="H21" s="73"/>
      <c r="I21" s="73"/>
      <c r="J21" s="73"/>
      <c r="K21" s="73"/>
    </row>
    <row r="23" spans="1:11" ht="22.5" customHeight="1">
      <c r="A23" s="677" t="s">
        <v>232</v>
      </c>
      <c r="B23" s="659" t="s">
        <v>17</v>
      </c>
      <c r="C23" s="659" t="s">
        <v>281</v>
      </c>
      <c r="D23" s="659" t="s">
        <v>282</v>
      </c>
      <c r="E23" s="659" t="s">
        <v>275</v>
      </c>
    </row>
    <row r="24" spans="1:11" ht="31.5" customHeight="1">
      <c r="A24" s="679"/>
      <c r="B24" s="659"/>
      <c r="C24" s="659"/>
      <c r="D24" s="659"/>
      <c r="E24" s="659"/>
    </row>
    <row r="25" spans="1:11">
      <c r="A25" s="238">
        <v>1</v>
      </c>
      <c r="B25" s="238">
        <v>2</v>
      </c>
      <c r="C25" s="238">
        <v>3</v>
      </c>
      <c r="D25" s="238">
        <v>4</v>
      </c>
      <c r="E25" s="238">
        <v>5</v>
      </c>
    </row>
    <row r="26" spans="1:11">
      <c r="A26" s="230">
        <v>1</v>
      </c>
      <c r="B26" s="230" t="s">
        <v>443</v>
      </c>
      <c r="C26" s="10">
        <v>740</v>
      </c>
      <c r="D26" s="230">
        <v>2</v>
      </c>
      <c r="E26" s="10">
        <v>1480</v>
      </c>
    </row>
    <row r="27" spans="1:11">
      <c r="A27" s="557" t="s">
        <v>238</v>
      </c>
      <c r="B27" s="557"/>
      <c r="C27" s="230"/>
      <c r="D27" s="230"/>
      <c r="E27" s="34">
        <f>E26</f>
        <v>1480</v>
      </c>
    </row>
    <row r="30" spans="1:11" ht="18.75">
      <c r="A30" s="167" t="s">
        <v>439</v>
      </c>
      <c r="B30" s="167"/>
      <c r="C30" s="706" t="s">
        <v>837</v>
      </c>
      <c r="D30" s="706"/>
      <c r="E30" s="168"/>
      <c r="F30" s="168"/>
    </row>
    <row r="31" spans="1:11" ht="36.75" customHeight="1">
      <c r="A31" s="251" t="s">
        <v>230</v>
      </c>
      <c r="B31" s="167"/>
      <c r="C31" s="707" t="s">
        <v>444</v>
      </c>
      <c r="D31" s="707"/>
      <c r="E31" s="707"/>
      <c r="F31" s="707"/>
    </row>
    <row r="32" spans="1:11" ht="39" customHeight="1">
      <c r="A32" s="718" t="s">
        <v>231</v>
      </c>
      <c r="B32" s="718"/>
      <c r="C32" s="707" t="s">
        <v>441</v>
      </c>
      <c r="D32" s="707"/>
      <c r="E32" s="178"/>
      <c r="F32" s="178"/>
    </row>
    <row r="34" spans="1:5">
      <c r="A34" s="677" t="s">
        <v>232</v>
      </c>
      <c r="B34" s="677" t="s">
        <v>241</v>
      </c>
      <c r="C34" s="677" t="s">
        <v>299</v>
      </c>
      <c r="D34" s="677" t="s">
        <v>300</v>
      </c>
      <c r="E34" s="677" t="s">
        <v>301</v>
      </c>
    </row>
    <row r="35" spans="1:5">
      <c r="A35" s="679"/>
      <c r="B35" s="679"/>
      <c r="C35" s="679"/>
      <c r="D35" s="679"/>
      <c r="E35" s="679"/>
    </row>
    <row r="36" spans="1:5">
      <c r="A36" s="505">
        <v>1</v>
      </c>
      <c r="B36" s="505">
        <v>2</v>
      </c>
      <c r="C36" s="505">
        <v>3</v>
      </c>
      <c r="D36" s="505">
        <v>4</v>
      </c>
      <c r="E36" s="505">
        <v>5</v>
      </c>
    </row>
    <row r="37" spans="1:5" ht="30">
      <c r="A37" s="504">
        <v>1</v>
      </c>
      <c r="B37" s="504" t="s">
        <v>839</v>
      </c>
      <c r="C37" s="504">
        <v>25</v>
      </c>
      <c r="D37" s="10">
        <v>3000</v>
      </c>
      <c r="E37" s="10">
        <f>D37*C37</f>
        <v>75000</v>
      </c>
    </row>
    <row r="38" spans="1:5" ht="45">
      <c r="A38" s="504">
        <v>2</v>
      </c>
      <c r="B38" s="504" t="s">
        <v>840</v>
      </c>
      <c r="C38" s="504">
        <v>19</v>
      </c>
      <c r="D38" s="10">
        <v>4700</v>
      </c>
      <c r="E38" s="10">
        <f>D38*C38</f>
        <v>89300</v>
      </c>
    </row>
    <row r="39" spans="1:5" ht="30">
      <c r="A39" s="504">
        <v>3</v>
      </c>
      <c r="B39" s="504" t="s">
        <v>841</v>
      </c>
      <c r="C39" s="504">
        <v>17</v>
      </c>
      <c r="D39" s="10">
        <v>7587.98</v>
      </c>
      <c r="E39" s="10">
        <f>D39*C39</f>
        <v>128995.65999999999</v>
      </c>
    </row>
    <row r="40" spans="1:5">
      <c r="A40" s="715" t="s">
        <v>842</v>
      </c>
      <c r="B40" s="716"/>
      <c r="C40" s="716"/>
      <c r="D40" s="717"/>
      <c r="E40" s="365">
        <f>E37+E38+E39</f>
        <v>293295.65999999997</v>
      </c>
    </row>
  </sheetData>
  <mergeCells count="24">
    <mergeCell ref="D19:E19"/>
    <mergeCell ref="A2:E2"/>
    <mergeCell ref="D4:E4"/>
    <mergeCell ref="D5:E5"/>
    <mergeCell ref="D6:E6"/>
    <mergeCell ref="A14:B14"/>
    <mergeCell ref="A27:B27"/>
    <mergeCell ref="D20:E20"/>
    <mergeCell ref="D21:E21"/>
    <mergeCell ref="A23:A24"/>
    <mergeCell ref="B23:B24"/>
    <mergeCell ref="C23:C24"/>
    <mergeCell ref="D23:D24"/>
    <mergeCell ref="E23:E24"/>
    <mergeCell ref="A40:D40"/>
    <mergeCell ref="C30:D30"/>
    <mergeCell ref="C31:F31"/>
    <mergeCell ref="A32:B32"/>
    <mergeCell ref="C32:D32"/>
    <mergeCell ref="A34:A35"/>
    <mergeCell ref="B34:B35"/>
    <mergeCell ref="C34:C35"/>
    <mergeCell ref="D34:D35"/>
    <mergeCell ref="E34:E35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01"/>
  <sheetViews>
    <sheetView view="pageBreakPreview" topLeftCell="A23" zoomScale="70" zoomScaleSheetLayoutView="70" workbookViewId="0">
      <selection activeCell="I86" sqref="I86"/>
    </sheetView>
  </sheetViews>
  <sheetFormatPr defaultRowHeight="15"/>
  <cols>
    <col min="1" max="1" width="10.7109375" customWidth="1"/>
    <col min="2" max="2" width="21.5703125" customWidth="1"/>
    <col min="3" max="3" width="17.7109375" customWidth="1"/>
    <col min="4" max="4" width="19" customWidth="1"/>
    <col min="5" max="5" width="17.85546875" customWidth="1"/>
    <col min="6" max="6" width="19" customWidth="1"/>
  </cols>
  <sheetData>
    <row r="2" spans="1:11" ht="18.75">
      <c r="A2" s="694" t="s">
        <v>327</v>
      </c>
      <c r="B2" s="694"/>
      <c r="C2" s="694"/>
      <c r="D2" s="694"/>
      <c r="E2" s="694"/>
      <c r="F2" s="694"/>
      <c r="G2" s="694"/>
      <c r="H2" s="167"/>
      <c r="I2" s="167"/>
    </row>
    <row r="4" spans="1:11" ht="18.75" customHeight="1">
      <c r="A4" s="167" t="s">
        <v>439</v>
      </c>
      <c r="B4" s="167"/>
      <c r="C4" s="706" t="s">
        <v>337</v>
      </c>
      <c r="D4" s="706"/>
      <c r="E4" s="168"/>
      <c r="F4" s="168"/>
      <c r="G4" s="175"/>
      <c r="H4" s="175"/>
      <c r="I4" s="175"/>
      <c r="J4" s="175"/>
      <c r="K4" s="73"/>
    </row>
    <row r="5" spans="1:11" ht="45.75" customHeight="1">
      <c r="A5" s="251" t="s">
        <v>230</v>
      </c>
      <c r="B5" s="167"/>
      <c r="C5" s="707" t="s">
        <v>444</v>
      </c>
      <c r="D5" s="707"/>
      <c r="E5" s="707"/>
      <c r="F5" s="707"/>
      <c r="G5" s="175"/>
      <c r="H5" s="175"/>
      <c r="I5" s="175"/>
      <c r="J5" s="175"/>
      <c r="K5" s="73"/>
    </row>
    <row r="6" spans="1:11" ht="36.75" customHeight="1">
      <c r="A6" s="718" t="s">
        <v>231</v>
      </c>
      <c r="B6" s="718"/>
      <c r="C6" s="707" t="s">
        <v>417</v>
      </c>
      <c r="D6" s="707"/>
      <c r="E6" s="178"/>
      <c r="F6" s="178"/>
      <c r="G6" s="73"/>
      <c r="H6" s="73"/>
      <c r="I6" s="73"/>
      <c r="J6" s="73"/>
      <c r="K6" s="73"/>
    </row>
    <row r="7" spans="1:11">
      <c r="G7" s="73"/>
    </row>
    <row r="8" spans="1:11" ht="18.75">
      <c r="A8" s="720" t="s">
        <v>328</v>
      </c>
      <c r="B8" s="720"/>
      <c r="C8" s="720"/>
      <c r="D8" s="720"/>
      <c r="E8" s="720"/>
      <c r="F8" s="720"/>
      <c r="G8" s="720"/>
    </row>
    <row r="10" spans="1:11" ht="35.25" customHeight="1">
      <c r="A10" s="528" t="s">
        <v>232</v>
      </c>
      <c r="B10" s="578" t="s">
        <v>283</v>
      </c>
      <c r="C10" s="578" t="s">
        <v>284</v>
      </c>
      <c r="D10" s="578" t="s">
        <v>285</v>
      </c>
      <c r="E10" s="578" t="s">
        <v>286</v>
      </c>
      <c r="F10" s="578" t="s">
        <v>245</v>
      </c>
    </row>
    <row r="11" spans="1:11">
      <c r="A11" s="529"/>
      <c r="B11" s="578"/>
      <c r="C11" s="578"/>
      <c r="D11" s="578"/>
      <c r="E11" s="578"/>
      <c r="F11" s="578"/>
    </row>
    <row r="12" spans="1:11">
      <c r="A12" s="231">
        <v>1</v>
      </c>
      <c r="B12" s="231">
        <v>2</v>
      </c>
      <c r="C12" s="231">
        <v>3</v>
      </c>
      <c r="D12" s="231">
        <v>4</v>
      </c>
      <c r="E12" s="231">
        <v>5</v>
      </c>
      <c r="F12" s="231">
        <v>6</v>
      </c>
    </row>
    <row r="13" spans="1:11">
      <c r="A13" s="230">
        <v>1</v>
      </c>
      <c r="B13" s="230" t="s">
        <v>445</v>
      </c>
      <c r="C13" s="230">
        <v>1</v>
      </c>
      <c r="D13" s="230">
        <v>12</v>
      </c>
      <c r="E13" s="10">
        <v>29000</v>
      </c>
      <c r="F13" s="10">
        <f>E13*D13*C13</f>
        <v>348000</v>
      </c>
    </row>
    <row r="14" spans="1:11" hidden="1">
      <c r="A14" s="230"/>
      <c r="B14" s="230"/>
      <c r="C14" s="230"/>
      <c r="D14" s="230"/>
      <c r="E14" s="10"/>
      <c r="F14" s="10"/>
    </row>
    <row r="15" spans="1:11" hidden="1">
      <c r="A15" s="230"/>
      <c r="B15" s="230"/>
      <c r="C15" s="230"/>
      <c r="D15" s="230"/>
      <c r="E15" s="10"/>
      <c r="F15" s="10"/>
    </row>
    <row r="16" spans="1:11" hidden="1">
      <c r="A16" s="230"/>
      <c r="B16" s="230"/>
      <c r="C16" s="230"/>
      <c r="D16" s="230"/>
      <c r="E16" s="10"/>
      <c r="F16" s="10"/>
    </row>
    <row r="17" spans="1:8">
      <c r="A17" s="557" t="s">
        <v>238</v>
      </c>
      <c r="B17" s="557"/>
      <c r="C17" s="230"/>
      <c r="D17" s="230"/>
      <c r="E17" s="10"/>
      <c r="F17" s="10">
        <f>F13+F14</f>
        <v>348000</v>
      </c>
      <c r="H17">
        <v>348000</v>
      </c>
    </row>
    <row r="20" spans="1:8" ht="18.75">
      <c r="A20" s="252" t="s">
        <v>549</v>
      </c>
      <c r="B20" s="167"/>
      <c r="C20" s="167"/>
      <c r="D20" s="167"/>
    </row>
    <row r="22" spans="1:8">
      <c r="A22" s="712" t="s">
        <v>232</v>
      </c>
      <c r="B22" s="714" t="s">
        <v>241</v>
      </c>
      <c r="C22" s="714" t="s">
        <v>297</v>
      </c>
      <c r="D22" s="714" t="s">
        <v>298</v>
      </c>
    </row>
    <row r="23" spans="1:8">
      <c r="A23" s="713"/>
      <c r="B23" s="714"/>
      <c r="C23" s="714"/>
      <c r="D23" s="714"/>
    </row>
    <row r="24" spans="1:8">
      <c r="A24" s="242">
        <v>1</v>
      </c>
      <c r="B24" s="242">
        <v>2</v>
      </c>
      <c r="C24" s="242">
        <v>3</v>
      </c>
      <c r="D24" s="242">
        <v>4</v>
      </c>
    </row>
    <row r="25" spans="1:8" ht="25.5">
      <c r="A25" s="233">
        <v>1</v>
      </c>
      <c r="B25" s="233" t="s">
        <v>447</v>
      </c>
      <c r="C25" s="233">
        <v>1</v>
      </c>
      <c r="D25" s="250">
        <f>4500*12</f>
        <v>54000</v>
      </c>
    </row>
    <row r="26" spans="1:8" ht="25.5">
      <c r="A26" s="233">
        <v>2</v>
      </c>
      <c r="B26" s="233" t="s">
        <v>448</v>
      </c>
      <c r="C26" s="233">
        <v>2</v>
      </c>
      <c r="D26" s="250">
        <f>15000*2</f>
        <v>30000</v>
      </c>
    </row>
    <row r="27" spans="1:8" ht="38.25">
      <c r="A27" s="233">
        <v>3</v>
      </c>
      <c r="B27" s="233" t="s">
        <v>449</v>
      </c>
      <c r="C27" s="233">
        <v>1</v>
      </c>
      <c r="D27" s="250">
        <v>30000</v>
      </c>
    </row>
    <row r="28" spans="1:8" ht="38.25">
      <c r="A28" s="233">
        <v>4</v>
      </c>
      <c r="B28" s="233" t="s">
        <v>450</v>
      </c>
      <c r="C28" s="233">
        <v>3</v>
      </c>
      <c r="D28" s="250">
        <f>5000*C28</f>
        <v>15000</v>
      </c>
    </row>
    <row r="29" spans="1:8" ht="38.25">
      <c r="A29" s="233">
        <v>5</v>
      </c>
      <c r="B29" s="233" t="s">
        <v>451</v>
      </c>
      <c r="C29" s="233">
        <v>1</v>
      </c>
      <c r="D29" s="250">
        <v>13245</v>
      </c>
    </row>
    <row r="30" spans="1:8">
      <c r="A30" s="617" t="s">
        <v>238</v>
      </c>
      <c r="B30" s="617"/>
      <c r="C30" s="233"/>
      <c r="D30" s="250">
        <f>SUM(D25:D29)</f>
        <v>142245</v>
      </c>
      <c r="H30">
        <v>142245</v>
      </c>
    </row>
    <row r="32" spans="1:8">
      <c r="A32" s="722" t="s">
        <v>550</v>
      </c>
      <c r="B32" s="722"/>
      <c r="C32" s="722"/>
      <c r="D32" s="722"/>
      <c r="E32" s="722"/>
      <c r="F32" s="722"/>
    </row>
    <row r="33" spans="1:6" ht="35.25" customHeight="1">
      <c r="A33" s="722"/>
      <c r="B33" s="722"/>
      <c r="C33" s="722"/>
      <c r="D33" s="722"/>
      <c r="E33" s="722"/>
      <c r="F33" s="722"/>
    </row>
    <row r="34" spans="1:6" ht="15.75" customHeight="1">
      <c r="A34" s="241"/>
      <c r="B34" s="241"/>
      <c r="C34" s="241"/>
      <c r="D34" s="241"/>
      <c r="E34" s="241"/>
      <c r="F34" s="241"/>
    </row>
    <row r="35" spans="1:6" ht="8.25" customHeight="1">
      <c r="A35" s="723" t="s">
        <v>551</v>
      </c>
      <c r="B35" s="723"/>
      <c r="C35" s="723"/>
      <c r="D35" s="723"/>
      <c r="E35" s="723"/>
      <c r="F35" s="723"/>
    </row>
    <row r="36" spans="1:6">
      <c r="A36" s="723"/>
      <c r="B36" s="723"/>
      <c r="C36" s="723"/>
      <c r="D36" s="723"/>
      <c r="E36" s="723"/>
      <c r="F36" s="723"/>
    </row>
    <row r="38" spans="1:6">
      <c r="A38" s="677" t="s">
        <v>232</v>
      </c>
      <c r="B38" s="659" t="s">
        <v>241</v>
      </c>
      <c r="C38" s="659" t="s">
        <v>299</v>
      </c>
      <c r="D38" s="659" t="s">
        <v>300</v>
      </c>
      <c r="E38" s="659" t="s">
        <v>301</v>
      </c>
    </row>
    <row r="39" spans="1:6">
      <c r="A39" s="679"/>
      <c r="B39" s="659"/>
      <c r="C39" s="659"/>
      <c r="D39" s="659"/>
      <c r="E39" s="659"/>
    </row>
    <row r="40" spans="1:6">
      <c r="A40" s="238">
        <v>1</v>
      </c>
      <c r="B40" s="238">
        <v>2</v>
      </c>
      <c r="C40" s="238">
        <v>3</v>
      </c>
      <c r="D40" s="238">
        <v>4</v>
      </c>
      <c r="E40" s="238">
        <v>5</v>
      </c>
    </row>
    <row r="41" spans="1:6">
      <c r="A41" s="231">
        <v>1</v>
      </c>
      <c r="B41" s="230" t="s">
        <v>452</v>
      </c>
      <c r="C41" s="230">
        <v>1</v>
      </c>
      <c r="D41" s="10">
        <v>20000</v>
      </c>
      <c r="E41" s="10">
        <f>D41*C41</f>
        <v>20000</v>
      </c>
    </row>
    <row r="42" spans="1:6">
      <c r="A42" s="231">
        <v>2</v>
      </c>
      <c r="B42" s="230" t="s">
        <v>453</v>
      </c>
      <c r="C42" s="230">
        <v>1</v>
      </c>
      <c r="D42" s="10">
        <v>800</v>
      </c>
      <c r="E42" s="10">
        <f t="shared" ref="E42:E54" si="0">D42*C42</f>
        <v>800</v>
      </c>
    </row>
    <row r="43" spans="1:6">
      <c r="A43" s="231">
        <v>3</v>
      </c>
      <c r="B43" s="230" t="s">
        <v>454</v>
      </c>
      <c r="C43" s="230">
        <v>1</v>
      </c>
      <c r="D43" s="10">
        <v>800</v>
      </c>
      <c r="E43" s="10">
        <f t="shared" si="0"/>
        <v>800</v>
      </c>
    </row>
    <row r="44" spans="1:6" ht="30">
      <c r="A44" s="231">
        <v>4</v>
      </c>
      <c r="B44" s="230" t="s">
        <v>455</v>
      </c>
      <c r="C44" s="230">
        <v>8</v>
      </c>
      <c r="D44" s="10">
        <v>500</v>
      </c>
      <c r="E44" s="10">
        <f t="shared" si="0"/>
        <v>4000</v>
      </c>
    </row>
    <row r="45" spans="1:6" ht="30">
      <c r="A45" s="231">
        <v>5</v>
      </c>
      <c r="B45" s="230" t="s">
        <v>456</v>
      </c>
      <c r="C45" s="230">
        <v>8</v>
      </c>
      <c r="D45" s="10">
        <v>500</v>
      </c>
      <c r="E45" s="10">
        <f t="shared" si="0"/>
        <v>4000</v>
      </c>
    </row>
    <row r="46" spans="1:6" ht="30">
      <c r="A46" s="231">
        <v>6</v>
      </c>
      <c r="B46" s="230" t="s">
        <v>457</v>
      </c>
      <c r="C46" s="230">
        <v>4</v>
      </c>
      <c r="D46" s="10">
        <v>500</v>
      </c>
      <c r="E46" s="10">
        <f>D46*C46</f>
        <v>2000</v>
      </c>
    </row>
    <row r="47" spans="1:6">
      <c r="A47" s="231">
        <v>7</v>
      </c>
      <c r="B47" s="230" t="s">
        <v>458</v>
      </c>
      <c r="C47" s="230">
        <v>15</v>
      </c>
      <c r="D47" s="10">
        <v>300</v>
      </c>
      <c r="E47" s="10">
        <f t="shared" si="0"/>
        <v>4500</v>
      </c>
    </row>
    <row r="48" spans="1:6">
      <c r="A48" s="231">
        <v>8</v>
      </c>
      <c r="B48" s="230" t="s">
        <v>459</v>
      </c>
      <c r="C48" s="230">
        <v>5</v>
      </c>
      <c r="D48" s="10">
        <v>3000</v>
      </c>
      <c r="E48" s="10">
        <f t="shared" si="0"/>
        <v>15000</v>
      </c>
    </row>
    <row r="49" spans="1:11">
      <c r="A49" s="231">
        <v>9</v>
      </c>
      <c r="B49" s="230" t="s">
        <v>460</v>
      </c>
      <c r="C49" s="230">
        <v>10</v>
      </c>
      <c r="D49" s="10">
        <v>250</v>
      </c>
      <c r="E49" s="10">
        <f t="shared" si="0"/>
        <v>2500</v>
      </c>
    </row>
    <row r="50" spans="1:11">
      <c r="A50" s="231">
        <v>10</v>
      </c>
      <c r="B50" s="230" t="s">
        <v>461</v>
      </c>
      <c r="C50" s="230">
        <v>15</v>
      </c>
      <c r="D50" s="10">
        <v>200</v>
      </c>
      <c r="E50" s="10">
        <f t="shared" si="0"/>
        <v>3000</v>
      </c>
    </row>
    <row r="51" spans="1:11" hidden="1">
      <c r="A51" s="231">
        <v>11</v>
      </c>
      <c r="B51" s="230"/>
      <c r="C51" s="230"/>
      <c r="D51" s="10"/>
      <c r="E51" s="10"/>
    </row>
    <row r="52" spans="1:11" hidden="1">
      <c r="A52" s="231">
        <v>12</v>
      </c>
      <c r="B52" s="230"/>
      <c r="C52" s="230"/>
      <c r="D52" s="10"/>
      <c r="E52" s="10"/>
    </row>
    <row r="53" spans="1:11" ht="63" customHeight="1">
      <c r="A53" s="231">
        <v>11</v>
      </c>
      <c r="B53" s="230" t="s">
        <v>462</v>
      </c>
      <c r="C53" s="230">
        <v>40</v>
      </c>
      <c r="D53" s="10">
        <v>50</v>
      </c>
      <c r="E53" s="10">
        <f t="shared" si="0"/>
        <v>2000</v>
      </c>
    </row>
    <row r="54" spans="1:11" ht="48" customHeight="1">
      <c r="A54" s="231">
        <v>12</v>
      </c>
      <c r="B54" s="230" t="s">
        <v>463</v>
      </c>
      <c r="C54" s="230">
        <v>25</v>
      </c>
      <c r="D54" s="10">
        <v>40</v>
      </c>
      <c r="E54" s="10">
        <f t="shared" si="0"/>
        <v>1000</v>
      </c>
    </row>
    <row r="55" spans="1:11" ht="44.25" customHeight="1">
      <c r="A55" s="231">
        <v>13</v>
      </c>
      <c r="B55" s="230" t="s">
        <v>464</v>
      </c>
      <c r="C55" s="230">
        <v>41</v>
      </c>
      <c r="D55" s="10">
        <f>E55/C55</f>
        <v>100.36585365853658</v>
      </c>
      <c r="E55" s="10">
        <v>4115</v>
      </c>
    </row>
    <row r="56" spans="1:11" hidden="1">
      <c r="A56" s="231"/>
      <c r="B56" s="230"/>
      <c r="C56" s="230"/>
      <c r="D56" s="10"/>
      <c r="E56" s="10"/>
    </row>
    <row r="57" spans="1:11" hidden="1">
      <c r="A57" s="231"/>
      <c r="B57" s="230"/>
      <c r="C57" s="230"/>
      <c r="D57" s="10"/>
      <c r="E57" s="10"/>
    </row>
    <row r="58" spans="1:11" hidden="1">
      <c r="A58" s="231"/>
      <c r="B58" s="230"/>
      <c r="C58" s="230"/>
      <c r="D58" s="10"/>
      <c r="E58" s="10"/>
    </row>
    <row r="59" spans="1:11" hidden="1">
      <c r="A59" s="231"/>
      <c r="B59" s="230"/>
      <c r="C59" s="230"/>
      <c r="D59" s="10"/>
      <c r="E59" s="10"/>
    </row>
    <row r="60" spans="1:11" ht="15" customHeight="1">
      <c r="A60" s="557" t="s">
        <v>238</v>
      </c>
      <c r="B60" s="557"/>
      <c r="C60" s="230"/>
      <c r="D60" s="230"/>
      <c r="E60" s="34">
        <f>SUM(E41:E59)</f>
        <v>63715</v>
      </c>
      <c r="H60">
        <v>63715</v>
      </c>
    </row>
    <row r="61" spans="1:11" ht="15" customHeight="1">
      <c r="A61" s="235"/>
      <c r="B61" s="235"/>
      <c r="C61" s="235"/>
      <c r="D61" s="235"/>
      <c r="E61" s="253"/>
    </row>
    <row r="62" spans="1:11" s="279" customFormat="1" ht="15" customHeight="1">
      <c r="A62" s="260" t="s">
        <v>552</v>
      </c>
    </row>
    <row r="63" spans="1:11" ht="15" customHeight="1">
      <c r="A63" s="235"/>
      <c r="B63" s="235"/>
      <c r="C63" s="235"/>
      <c r="D63" s="235"/>
      <c r="E63" s="253"/>
    </row>
    <row r="64" spans="1:11" ht="18.75" customHeight="1">
      <c r="A64" s="167" t="s">
        <v>439</v>
      </c>
      <c r="B64" s="167"/>
      <c r="C64" s="706" t="s">
        <v>337</v>
      </c>
      <c r="D64" s="706"/>
      <c r="E64" s="168"/>
      <c r="F64" s="168"/>
      <c r="G64" s="175"/>
      <c r="H64" s="175"/>
      <c r="I64" s="175"/>
      <c r="J64" s="175"/>
      <c r="K64" s="73"/>
    </row>
    <row r="65" spans="1:11" ht="45.75" customHeight="1">
      <c r="A65" s="251" t="s">
        <v>230</v>
      </c>
      <c r="B65" s="167"/>
      <c r="C65" s="707" t="s">
        <v>444</v>
      </c>
      <c r="D65" s="707"/>
      <c r="E65" s="707"/>
      <c r="F65" s="707"/>
      <c r="G65" s="175"/>
      <c r="H65" s="175"/>
      <c r="I65" s="175"/>
      <c r="J65" s="175"/>
      <c r="K65" s="73"/>
    </row>
    <row r="66" spans="1:11" ht="36.75" customHeight="1">
      <c r="A66" s="718" t="s">
        <v>231</v>
      </c>
      <c r="B66" s="718"/>
      <c r="C66" s="707" t="s">
        <v>417</v>
      </c>
      <c r="D66" s="707"/>
      <c r="E66" s="178"/>
      <c r="F66" s="178"/>
      <c r="G66" s="73"/>
      <c r="H66" s="73"/>
      <c r="I66" s="73"/>
      <c r="J66" s="73"/>
      <c r="K66" s="73"/>
    </row>
    <row r="68" spans="1:11">
      <c r="A68" s="721"/>
      <c r="B68" s="721"/>
      <c r="C68" s="721"/>
      <c r="D68" s="721"/>
      <c r="E68" s="721"/>
      <c r="F68" s="721"/>
    </row>
    <row r="69" spans="1:11">
      <c r="A69" s="721"/>
      <c r="B69" s="721"/>
      <c r="C69" s="721"/>
      <c r="D69" s="721"/>
      <c r="E69" s="721"/>
      <c r="F69" s="721"/>
    </row>
    <row r="70" spans="1:11">
      <c r="A70" s="677" t="s">
        <v>232</v>
      </c>
      <c r="B70" s="659" t="s">
        <v>241</v>
      </c>
      <c r="C70" s="659" t="s">
        <v>299</v>
      </c>
      <c r="D70" s="659" t="s">
        <v>300</v>
      </c>
      <c r="E70" s="659" t="s">
        <v>301</v>
      </c>
    </row>
    <row r="71" spans="1:11">
      <c r="A71" s="679"/>
      <c r="B71" s="659"/>
      <c r="C71" s="659"/>
      <c r="D71" s="659"/>
      <c r="E71" s="659"/>
    </row>
    <row r="72" spans="1:11">
      <c r="A72" s="238">
        <v>1</v>
      </c>
      <c r="B72" s="238">
        <v>2</v>
      </c>
      <c r="C72" s="238">
        <v>3</v>
      </c>
      <c r="D72" s="238">
        <v>4</v>
      </c>
      <c r="E72" s="238">
        <v>5</v>
      </c>
    </row>
    <row r="73" spans="1:11" ht="21.75" customHeight="1">
      <c r="A73" s="230">
        <v>1</v>
      </c>
      <c r="B73" s="230" t="s">
        <v>465</v>
      </c>
      <c r="C73" s="230">
        <v>19</v>
      </c>
      <c r="D73" s="10">
        <v>1243.53</v>
      </c>
      <c r="E73" s="10">
        <f>ROUND(D73*C73,0)</f>
        <v>23627</v>
      </c>
    </row>
    <row r="74" spans="1:11" ht="15" customHeight="1">
      <c r="A74" s="230">
        <v>2</v>
      </c>
      <c r="B74" s="230" t="s">
        <v>466</v>
      </c>
      <c r="C74" s="230">
        <v>31</v>
      </c>
      <c r="D74" s="10">
        <v>1527.12</v>
      </c>
      <c r="E74" s="10">
        <f>ROUND(D74*C74,0)</f>
        <v>47341</v>
      </c>
    </row>
    <row r="75" spans="1:11" ht="30">
      <c r="A75" s="230">
        <v>3</v>
      </c>
      <c r="B75" s="230" t="s">
        <v>467</v>
      </c>
      <c r="C75" s="230">
        <v>10</v>
      </c>
      <c r="D75" s="10">
        <v>1786.34</v>
      </c>
      <c r="E75" s="10">
        <f>ROUND(D75*C75,0)</f>
        <v>17863</v>
      </c>
    </row>
    <row r="76" spans="1:11" hidden="1">
      <c r="A76" s="230"/>
      <c r="B76" s="230"/>
      <c r="C76" s="230"/>
      <c r="D76" s="10"/>
      <c r="E76" s="10"/>
    </row>
    <row r="77" spans="1:11" hidden="1">
      <c r="A77" s="230"/>
      <c r="B77" s="230"/>
      <c r="C77" s="230"/>
      <c r="D77" s="10"/>
      <c r="E77" s="10"/>
    </row>
    <row r="78" spans="1:11" hidden="1">
      <c r="A78" s="230"/>
      <c r="B78" s="230"/>
      <c r="C78" s="230"/>
      <c r="D78" s="10"/>
      <c r="E78" s="10"/>
    </row>
    <row r="79" spans="1:11" hidden="1">
      <c r="A79" s="230"/>
      <c r="B79" s="230"/>
      <c r="C79" s="230"/>
      <c r="D79" s="10"/>
      <c r="E79" s="10"/>
    </row>
    <row r="80" spans="1:11" hidden="1">
      <c r="A80" s="230"/>
      <c r="B80" s="230"/>
      <c r="C80" s="230"/>
      <c r="D80" s="10"/>
      <c r="E80" s="10"/>
    </row>
    <row r="81" spans="1:11">
      <c r="A81" s="557" t="s">
        <v>238</v>
      </c>
      <c r="B81" s="557"/>
      <c r="C81" s="230"/>
      <c r="D81" s="10"/>
      <c r="E81" s="10">
        <f>SUM(E73:E80)</f>
        <v>88831</v>
      </c>
      <c r="H81">
        <v>88831</v>
      </c>
    </row>
    <row r="82" spans="1:11">
      <c r="A82" s="235"/>
      <c r="B82" s="235"/>
      <c r="C82" s="235"/>
      <c r="D82" s="254"/>
      <c r="E82" s="254"/>
    </row>
    <row r="83" spans="1:11" ht="25.5" customHeight="1"/>
    <row r="84" spans="1:11" ht="18.75" customHeight="1">
      <c r="A84" s="167" t="s">
        <v>439</v>
      </c>
      <c r="B84" s="167"/>
      <c r="C84" s="706" t="s">
        <v>383</v>
      </c>
      <c r="D84" s="706"/>
      <c r="E84" s="168"/>
      <c r="F84" s="168"/>
      <c r="G84" s="175"/>
      <c r="H84" s="175"/>
      <c r="I84" s="175"/>
      <c r="J84" s="175"/>
      <c r="K84" s="73"/>
    </row>
    <row r="85" spans="1:11" ht="45.75" customHeight="1">
      <c r="A85" s="251" t="s">
        <v>230</v>
      </c>
      <c r="B85" s="167"/>
      <c r="C85" s="707" t="s">
        <v>444</v>
      </c>
      <c r="D85" s="707"/>
      <c r="E85" s="707"/>
      <c r="F85" s="707"/>
      <c r="G85" s="175"/>
      <c r="H85" s="175"/>
      <c r="I85" s="175"/>
      <c r="J85" s="175"/>
      <c r="K85" s="73"/>
    </row>
    <row r="86" spans="1:11" ht="36.75" customHeight="1">
      <c r="A86" s="718" t="s">
        <v>231</v>
      </c>
      <c r="B86" s="718"/>
      <c r="C86" s="707" t="s">
        <v>417</v>
      </c>
      <c r="D86" s="707"/>
      <c r="E86" s="178"/>
      <c r="F86" s="178"/>
      <c r="G86" s="73"/>
      <c r="H86" s="73"/>
      <c r="I86" s="73"/>
      <c r="J86" s="73"/>
      <c r="K86" s="73"/>
    </row>
    <row r="88" spans="1:11" ht="15" customHeight="1">
      <c r="A88" s="721"/>
      <c r="B88" s="721"/>
      <c r="C88" s="721"/>
      <c r="D88" s="721"/>
      <c r="E88" s="721"/>
      <c r="F88" s="721"/>
    </row>
    <row r="89" spans="1:11" ht="15" customHeight="1">
      <c r="A89" s="721"/>
      <c r="B89" s="721"/>
      <c r="C89" s="721"/>
      <c r="D89" s="721"/>
      <c r="E89" s="721"/>
      <c r="F89" s="721"/>
    </row>
    <row r="90" spans="1:11" ht="15" customHeight="1">
      <c r="A90" s="677" t="s">
        <v>232</v>
      </c>
      <c r="B90" s="677" t="s">
        <v>241</v>
      </c>
      <c r="C90" s="677" t="s">
        <v>299</v>
      </c>
      <c r="D90" s="677" t="s">
        <v>300</v>
      </c>
      <c r="E90" s="677" t="s">
        <v>301</v>
      </c>
    </row>
    <row r="91" spans="1:11">
      <c r="A91" s="679"/>
      <c r="B91" s="679"/>
      <c r="C91" s="679"/>
      <c r="D91" s="679"/>
      <c r="E91" s="679"/>
    </row>
    <row r="92" spans="1:11">
      <c r="A92" s="238">
        <v>1</v>
      </c>
      <c r="B92" s="238">
        <v>2</v>
      </c>
      <c r="C92" s="238">
        <v>3</v>
      </c>
      <c r="D92" s="238">
        <v>4</v>
      </c>
      <c r="E92" s="238">
        <v>5</v>
      </c>
    </row>
    <row r="93" spans="1:11">
      <c r="A93" s="230">
        <v>1</v>
      </c>
      <c r="B93" s="230" t="s">
        <v>468</v>
      </c>
      <c r="C93" s="230">
        <v>1</v>
      </c>
      <c r="D93" s="10">
        <v>40000</v>
      </c>
      <c r="E93" s="10">
        <f>D93*C93</f>
        <v>40000</v>
      </c>
    </row>
    <row r="94" spans="1:11" hidden="1">
      <c r="A94" s="230"/>
      <c r="B94" s="230"/>
      <c r="C94" s="230"/>
      <c r="D94" s="10"/>
      <c r="E94" s="10"/>
    </row>
    <row r="95" spans="1:11" hidden="1">
      <c r="A95" s="230"/>
      <c r="B95" s="230"/>
      <c r="C95" s="230"/>
      <c r="D95" s="10"/>
      <c r="E95" s="10"/>
    </row>
    <row r="96" spans="1:11" hidden="1">
      <c r="A96" s="230"/>
      <c r="B96" s="230"/>
      <c r="C96" s="230"/>
      <c r="D96" s="10"/>
      <c r="E96" s="10"/>
    </row>
    <row r="97" spans="1:8" hidden="1">
      <c r="A97" s="230"/>
      <c r="B97" s="230"/>
      <c r="C97" s="230"/>
      <c r="D97" s="10"/>
      <c r="E97" s="10"/>
    </row>
    <row r="98" spans="1:8" hidden="1">
      <c r="A98" s="230"/>
      <c r="B98" s="230"/>
      <c r="C98" s="230"/>
      <c r="D98" s="10"/>
      <c r="E98" s="10"/>
    </row>
    <row r="99" spans="1:8">
      <c r="A99" s="230">
        <v>2</v>
      </c>
      <c r="B99" s="230" t="s">
        <v>469</v>
      </c>
      <c r="C99" s="230">
        <v>1</v>
      </c>
      <c r="D99" s="10">
        <v>5000</v>
      </c>
      <c r="E99" s="10">
        <f>D99*C99</f>
        <v>5000</v>
      </c>
    </row>
    <row r="100" spans="1:8">
      <c r="A100" s="230">
        <v>3</v>
      </c>
      <c r="B100" s="230" t="s">
        <v>470</v>
      </c>
      <c r="C100" s="230">
        <v>8</v>
      </c>
      <c r="D100" s="10">
        <v>500</v>
      </c>
      <c r="E100" s="10">
        <f>D100*C100</f>
        <v>4000</v>
      </c>
    </row>
    <row r="101" spans="1:8">
      <c r="A101" s="557" t="s">
        <v>238</v>
      </c>
      <c r="B101" s="557"/>
      <c r="C101" s="230"/>
      <c r="D101" s="10"/>
      <c r="E101" s="10">
        <f>SUM(E93:E100)</f>
        <v>49000</v>
      </c>
      <c r="H101">
        <v>49000</v>
      </c>
    </row>
  </sheetData>
  <mergeCells count="48">
    <mergeCell ref="E10:E11"/>
    <mergeCell ref="F10:F11"/>
    <mergeCell ref="A2:G2"/>
    <mergeCell ref="C4:D4"/>
    <mergeCell ref="C5:F5"/>
    <mergeCell ref="A6:B6"/>
    <mergeCell ref="C6:D6"/>
    <mergeCell ref="A8:G8"/>
    <mergeCell ref="A17:B17"/>
    <mergeCell ref="A10:A11"/>
    <mergeCell ref="B10:B11"/>
    <mergeCell ref="C10:C11"/>
    <mergeCell ref="D10:D11"/>
    <mergeCell ref="A22:A23"/>
    <mergeCell ref="B22:B23"/>
    <mergeCell ref="C22:C23"/>
    <mergeCell ref="D22:D23"/>
    <mergeCell ref="A30:B30"/>
    <mergeCell ref="A32:F33"/>
    <mergeCell ref="A35:F36"/>
    <mergeCell ref="A38:A39"/>
    <mergeCell ref="B38:B39"/>
    <mergeCell ref="C38:C39"/>
    <mergeCell ref="D38:D39"/>
    <mergeCell ref="E38:E39"/>
    <mergeCell ref="A81:B81"/>
    <mergeCell ref="A60:B60"/>
    <mergeCell ref="C64:D64"/>
    <mergeCell ref="C65:F65"/>
    <mergeCell ref="A66:B66"/>
    <mergeCell ref="C66:D66"/>
    <mergeCell ref="A68:F69"/>
    <mergeCell ref="A70:A71"/>
    <mergeCell ref="B70:B71"/>
    <mergeCell ref="C70:C71"/>
    <mergeCell ref="D70:D71"/>
    <mergeCell ref="E70:E71"/>
    <mergeCell ref="A101:B101"/>
    <mergeCell ref="C84:D84"/>
    <mergeCell ref="C85:F85"/>
    <mergeCell ref="A86:B86"/>
    <mergeCell ref="C86:D86"/>
    <mergeCell ref="A88:F89"/>
    <mergeCell ref="A90:A91"/>
    <mergeCell ref="B90:B91"/>
    <mergeCell ref="C90:C91"/>
    <mergeCell ref="D90:D91"/>
    <mergeCell ref="E90:E91"/>
  </mergeCells>
  <pageMargins left="0.7" right="0.7" top="0.75" bottom="0.75" header="0.3" footer="0.3"/>
  <pageSetup paperSize="9" scale="60" orientation="portrait" r:id="rId1"/>
  <rowBreaks count="1" manualBreakCount="1">
    <brk id="6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90"/>
  <sheetViews>
    <sheetView view="pageBreakPreview" topLeftCell="A54" zoomScale="70" zoomScaleSheetLayoutView="70" workbookViewId="0">
      <selection activeCell="A75" sqref="A75:F91"/>
    </sheetView>
  </sheetViews>
  <sheetFormatPr defaultRowHeight="15"/>
  <cols>
    <col min="1" max="1" width="10.7109375" customWidth="1"/>
    <col min="2" max="2" width="21.5703125" customWidth="1"/>
    <col min="3" max="3" width="17.7109375" customWidth="1"/>
    <col min="4" max="4" width="19" customWidth="1"/>
    <col min="5" max="5" width="17.85546875" customWidth="1"/>
    <col min="6" max="6" width="19" customWidth="1"/>
  </cols>
  <sheetData>
    <row r="2" spans="1:11" ht="18.75">
      <c r="A2" s="694" t="s">
        <v>482</v>
      </c>
      <c r="B2" s="694"/>
      <c r="C2" s="694"/>
      <c r="D2" s="694"/>
      <c r="E2" s="694"/>
      <c r="F2" s="694"/>
      <c r="G2" s="694"/>
      <c r="H2" s="167"/>
      <c r="I2" s="167"/>
    </row>
    <row r="4" spans="1:11" ht="18.75" customHeight="1">
      <c r="A4" s="167" t="s">
        <v>439</v>
      </c>
      <c r="B4" s="167"/>
      <c r="C4" s="706" t="s">
        <v>331</v>
      </c>
      <c r="D4" s="706"/>
      <c r="E4" s="168"/>
      <c r="F4" s="168"/>
      <c r="G4" s="175"/>
      <c r="H4" s="175"/>
      <c r="I4" s="175"/>
      <c r="J4" s="175"/>
      <c r="K4" s="73"/>
    </row>
    <row r="5" spans="1:11" ht="45.75" customHeight="1">
      <c r="A5" s="251" t="s">
        <v>230</v>
      </c>
      <c r="B5" s="167"/>
      <c r="C5" s="707" t="s">
        <v>444</v>
      </c>
      <c r="D5" s="707"/>
      <c r="E5" s="707"/>
      <c r="F5" s="707"/>
      <c r="G5" s="175"/>
      <c r="H5" s="175"/>
      <c r="I5" s="175"/>
      <c r="J5" s="175"/>
      <c r="K5" s="73"/>
    </row>
    <row r="6" spans="1:11" ht="36.75" customHeight="1">
      <c r="A6" s="718" t="s">
        <v>231</v>
      </c>
      <c r="B6" s="718"/>
      <c r="C6" s="707" t="s">
        <v>417</v>
      </c>
      <c r="D6" s="707"/>
      <c r="E6" s="178"/>
      <c r="F6" s="178"/>
      <c r="G6" s="73"/>
      <c r="H6" s="73"/>
      <c r="I6" s="73"/>
      <c r="J6" s="73"/>
      <c r="K6" s="73"/>
    </row>
    <row r="7" spans="1:11">
      <c r="G7" s="73"/>
    </row>
    <row r="8" spans="1:11" ht="18.75">
      <c r="A8" s="720" t="s">
        <v>483</v>
      </c>
      <c r="B8" s="720"/>
      <c r="C8" s="720"/>
      <c r="D8" s="720"/>
      <c r="E8" s="720"/>
      <c r="F8" s="720"/>
      <c r="G8" s="720"/>
    </row>
    <row r="10" spans="1:11" ht="35.25" customHeight="1">
      <c r="A10" s="528" t="s">
        <v>232</v>
      </c>
      <c r="B10" s="578" t="s">
        <v>283</v>
      </c>
      <c r="C10" s="578" t="s">
        <v>284</v>
      </c>
      <c r="D10" s="578" t="s">
        <v>285</v>
      </c>
      <c r="E10" s="578" t="s">
        <v>286</v>
      </c>
      <c r="F10" s="578" t="s">
        <v>245</v>
      </c>
    </row>
    <row r="11" spans="1:11">
      <c r="A11" s="529"/>
      <c r="B11" s="578"/>
      <c r="C11" s="578"/>
      <c r="D11" s="578"/>
      <c r="E11" s="578"/>
      <c r="F11" s="578"/>
    </row>
    <row r="12" spans="1:11">
      <c r="A12" s="231">
        <v>1</v>
      </c>
      <c r="B12" s="231">
        <v>2</v>
      </c>
      <c r="C12" s="231">
        <v>3</v>
      </c>
      <c r="D12" s="231">
        <v>4</v>
      </c>
      <c r="E12" s="231">
        <v>5</v>
      </c>
      <c r="F12" s="231">
        <v>6</v>
      </c>
    </row>
    <row r="13" spans="1:11" ht="45">
      <c r="A13" s="230">
        <v>1</v>
      </c>
      <c r="B13" s="230" t="s">
        <v>471</v>
      </c>
      <c r="C13" s="230">
        <v>1</v>
      </c>
      <c r="D13" s="230">
        <v>12</v>
      </c>
      <c r="E13" s="10">
        <v>7300</v>
      </c>
      <c r="F13" s="10">
        <f>E13*D13*C13</f>
        <v>87600</v>
      </c>
    </row>
    <row r="14" spans="1:11" ht="30">
      <c r="A14" s="230">
        <v>2</v>
      </c>
      <c r="B14" s="230" t="s">
        <v>472</v>
      </c>
      <c r="C14" s="230">
        <v>1</v>
      </c>
      <c r="D14" s="230">
        <v>12</v>
      </c>
      <c r="E14" s="10">
        <v>1700</v>
      </c>
      <c r="F14" s="10">
        <f>E14*D14</f>
        <v>20400</v>
      </c>
    </row>
    <row r="15" spans="1:11" hidden="1">
      <c r="A15" s="230"/>
      <c r="B15" s="230"/>
      <c r="C15" s="230"/>
      <c r="D15" s="230"/>
      <c r="E15" s="10"/>
      <c r="F15" s="10"/>
    </row>
    <row r="16" spans="1:11" hidden="1">
      <c r="A16" s="230"/>
      <c r="B16" s="230"/>
      <c r="C16" s="230"/>
      <c r="D16" s="230"/>
      <c r="E16" s="10"/>
      <c r="F16" s="10"/>
    </row>
    <row r="17" spans="1:11">
      <c r="A17" s="557" t="s">
        <v>238</v>
      </c>
      <c r="B17" s="557"/>
      <c r="C17" s="230"/>
      <c r="D17" s="230"/>
      <c r="E17" s="10"/>
      <c r="F17" s="10">
        <f>F13+F14</f>
        <v>108000</v>
      </c>
      <c r="H17">
        <v>108000</v>
      </c>
    </row>
    <row r="19" spans="1:11" ht="18.75" customHeight="1">
      <c r="A19" s="167" t="s">
        <v>439</v>
      </c>
      <c r="B19" s="167"/>
      <c r="C19" s="706" t="s">
        <v>331</v>
      </c>
      <c r="D19" s="706"/>
      <c r="E19" s="168"/>
      <c r="F19" s="168"/>
      <c r="G19" s="175"/>
      <c r="H19" s="175"/>
      <c r="I19" s="175"/>
      <c r="J19" s="175"/>
      <c r="K19" s="73"/>
    </row>
    <row r="20" spans="1:11" ht="45.75" customHeight="1">
      <c r="A20" s="251" t="s">
        <v>230</v>
      </c>
      <c r="B20" s="167"/>
      <c r="C20" s="707" t="s">
        <v>444</v>
      </c>
      <c r="D20" s="707"/>
      <c r="E20" s="707"/>
      <c r="F20" s="707"/>
      <c r="G20" s="175"/>
      <c r="H20" s="175"/>
      <c r="I20" s="175"/>
      <c r="J20" s="175"/>
      <c r="K20" s="73"/>
    </row>
    <row r="21" spans="1:11" ht="36.75" customHeight="1">
      <c r="A21" s="718" t="s">
        <v>231</v>
      </c>
      <c r="B21" s="718"/>
      <c r="C21" s="707" t="s">
        <v>417</v>
      </c>
      <c r="D21" s="707"/>
      <c r="E21" s="178"/>
      <c r="F21" s="178"/>
      <c r="G21" s="73"/>
      <c r="H21" s="73"/>
      <c r="I21" s="73"/>
      <c r="J21" s="73"/>
      <c r="K21" s="73"/>
    </row>
    <row r="22" spans="1:11" ht="18.75">
      <c r="A22" s="720" t="s">
        <v>485</v>
      </c>
      <c r="B22" s="720"/>
      <c r="C22" s="720"/>
      <c r="D22" s="720"/>
      <c r="E22" s="720"/>
      <c r="F22" s="720"/>
    </row>
    <row r="23" spans="1:11">
      <c r="A23" s="528" t="s">
        <v>232</v>
      </c>
      <c r="B23" s="659" t="s">
        <v>241</v>
      </c>
      <c r="C23" s="659" t="s">
        <v>287</v>
      </c>
      <c r="D23" s="659" t="s">
        <v>288</v>
      </c>
      <c r="E23" s="659" t="s">
        <v>289</v>
      </c>
    </row>
    <row r="24" spans="1:11">
      <c r="A24" s="529"/>
      <c r="B24" s="659"/>
      <c r="C24" s="659"/>
      <c r="D24" s="659"/>
      <c r="E24" s="659"/>
    </row>
    <row r="25" spans="1:11">
      <c r="A25" s="238">
        <v>1</v>
      </c>
      <c r="B25" s="238">
        <v>2</v>
      </c>
      <c r="C25" s="238">
        <v>3</v>
      </c>
      <c r="D25" s="238">
        <v>4</v>
      </c>
      <c r="E25" s="238">
        <v>5</v>
      </c>
    </row>
    <row r="26" spans="1:11">
      <c r="A26" s="230">
        <v>1</v>
      </c>
      <c r="B26" s="230" t="s">
        <v>446</v>
      </c>
      <c r="C26" s="230">
        <v>1</v>
      </c>
      <c r="D26" s="10">
        <v>10000</v>
      </c>
      <c r="E26" s="10">
        <f>D26*C26</f>
        <v>10000</v>
      </c>
    </row>
    <row r="27" spans="1:11" hidden="1">
      <c r="A27" s="230"/>
      <c r="B27" s="230"/>
      <c r="C27" s="230"/>
      <c r="D27" s="10"/>
      <c r="E27" s="10"/>
    </row>
    <row r="28" spans="1:11" hidden="1">
      <c r="A28" s="230"/>
      <c r="B28" s="230"/>
      <c r="C28" s="230"/>
      <c r="D28" s="10"/>
      <c r="E28" s="10"/>
    </row>
    <row r="29" spans="1:11" hidden="1">
      <c r="A29" s="230"/>
      <c r="B29" s="230"/>
      <c r="C29" s="230"/>
      <c r="D29" s="10"/>
      <c r="E29" s="10"/>
    </row>
    <row r="30" spans="1:11">
      <c r="A30" s="557" t="s">
        <v>290</v>
      </c>
      <c r="B30" s="557"/>
      <c r="C30" s="230"/>
      <c r="D30" s="10"/>
      <c r="E30" s="10">
        <f>E26</f>
        <v>10000</v>
      </c>
      <c r="H30">
        <v>60000</v>
      </c>
    </row>
    <row r="33" spans="1:8" ht="18.75">
      <c r="A33" s="252" t="s">
        <v>553</v>
      </c>
      <c r="B33" s="167"/>
      <c r="C33" s="167"/>
      <c r="D33" s="167"/>
    </row>
    <row r="35" spans="1:8">
      <c r="A35" s="712" t="s">
        <v>232</v>
      </c>
      <c r="B35" s="714" t="s">
        <v>241</v>
      </c>
      <c r="C35" s="714" t="s">
        <v>297</v>
      </c>
      <c r="D35" s="714" t="s">
        <v>298</v>
      </c>
    </row>
    <row r="36" spans="1:8">
      <c r="A36" s="713"/>
      <c r="B36" s="714"/>
      <c r="C36" s="714"/>
      <c r="D36" s="714"/>
    </row>
    <row r="37" spans="1:8">
      <c r="A37" s="242">
        <v>1</v>
      </c>
      <c r="B37" s="242">
        <v>2</v>
      </c>
      <c r="C37" s="242">
        <v>3</v>
      </c>
      <c r="D37" s="242">
        <v>4</v>
      </c>
    </row>
    <row r="38" spans="1:8" ht="25.5">
      <c r="A38" s="233">
        <v>1</v>
      </c>
      <c r="B38" s="233" t="s">
        <v>447</v>
      </c>
      <c r="C38" s="233">
        <v>6</v>
      </c>
      <c r="D38" s="250">
        <f>5000*C38</f>
        <v>30000</v>
      </c>
    </row>
    <row r="39" spans="1:8" ht="25.5">
      <c r="A39" s="233">
        <v>2</v>
      </c>
      <c r="B39" s="233" t="s">
        <v>448</v>
      </c>
      <c r="C39" s="233">
        <v>2</v>
      </c>
      <c r="D39" s="250">
        <v>32000</v>
      </c>
    </row>
    <row r="40" spans="1:8" ht="38.25">
      <c r="A40" s="233">
        <v>3</v>
      </c>
      <c r="B40" s="233" t="s">
        <v>449</v>
      </c>
      <c r="C40" s="233">
        <v>1</v>
      </c>
      <c r="D40" s="250">
        <v>40000</v>
      </c>
    </row>
    <row r="41" spans="1:8" ht="38.25">
      <c r="A41" s="233">
        <v>4</v>
      </c>
      <c r="B41" s="233" t="s">
        <v>450</v>
      </c>
      <c r="C41" s="233">
        <v>2</v>
      </c>
      <c r="D41" s="250">
        <f>14000*C41</f>
        <v>28000</v>
      </c>
    </row>
    <row r="42" spans="1:8" ht="25.5">
      <c r="A42" s="233">
        <v>5</v>
      </c>
      <c r="B42" s="233" t="s">
        <v>473</v>
      </c>
      <c r="C42" s="233">
        <v>4</v>
      </c>
      <c r="D42" s="250">
        <f>500*40</f>
        <v>20000</v>
      </c>
    </row>
    <row r="43" spans="1:8">
      <c r="A43" s="617" t="s">
        <v>238</v>
      </c>
      <c r="B43" s="617"/>
      <c r="C43" s="233"/>
      <c r="D43" s="250">
        <f>SUM(D38:D42)</f>
        <v>150000</v>
      </c>
      <c r="H43">
        <v>175000</v>
      </c>
    </row>
    <row r="45" spans="1:8">
      <c r="A45" s="722" t="s">
        <v>554</v>
      </c>
      <c r="B45" s="722"/>
      <c r="C45" s="722"/>
      <c r="D45" s="722"/>
      <c r="E45" s="722"/>
      <c r="F45" s="722"/>
    </row>
    <row r="46" spans="1:8" ht="35.25" customHeight="1">
      <c r="A46" s="722"/>
      <c r="B46" s="722"/>
      <c r="C46" s="722"/>
      <c r="D46" s="722"/>
      <c r="E46" s="722"/>
      <c r="F46" s="722"/>
    </row>
    <row r="47" spans="1:8" ht="15.75" customHeight="1">
      <c r="A47" s="241"/>
      <c r="B47" s="241"/>
      <c r="C47" s="241"/>
      <c r="D47" s="241"/>
      <c r="E47" s="241"/>
      <c r="F47" s="241"/>
    </row>
    <row r="48" spans="1:8" ht="8.25" customHeight="1">
      <c r="A48" s="723" t="s">
        <v>555</v>
      </c>
      <c r="B48" s="723"/>
      <c r="C48" s="723"/>
      <c r="D48" s="723"/>
      <c r="E48" s="723"/>
      <c r="F48" s="723"/>
    </row>
    <row r="49" spans="1:6">
      <c r="A49" s="723"/>
      <c r="B49" s="723"/>
      <c r="C49" s="723"/>
      <c r="D49" s="723"/>
      <c r="E49" s="723"/>
      <c r="F49" s="723"/>
    </row>
    <row r="51" spans="1:6">
      <c r="A51" s="677" t="s">
        <v>232</v>
      </c>
      <c r="B51" s="659" t="s">
        <v>241</v>
      </c>
      <c r="C51" s="659" t="s">
        <v>299</v>
      </c>
      <c r="D51" s="659" t="s">
        <v>300</v>
      </c>
      <c r="E51" s="659" t="s">
        <v>301</v>
      </c>
    </row>
    <row r="52" spans="1:6">
      <c r="A52" s="679"/>
      <c r="B52" s="659"/>
      <c r="C52" s="659"/>
      <c r="D52" s="659"/>
      <c r="E52" s="659"/>
    </row>
    <row r="53" spans="1:6">
      <c r="A53" s="238">
        <v>1</v>
      </c>
      <c r="B53" s="238">
        <v>2</v>
      </c>
      <c r="C53" s="238">
        <v>3</v>
      </c>
      <c r="D53" s="238">
        <v>4</v>
      </c>
      <c r="E53" s="238">
        <v>5</v>
      </c>
    </row>
    <row r="54" spans="1:6">
      <c r="A54" s="231">
        <v>1</v>
      </c>
      <c r="B54" s="230" t="s">
        <v>452</v>
      </c>
      <c r="C54" s="230">
        <v>1</v>
      </c>
      <c r="D54" s="10">
        <v>20000</v>
      </c>
      <c r="E54" s="10">
        <f>D54*C54</f>
        <v>20000</v>
      </c>
    </row>
    <row r="55" spans="1:6">
      <c r="A55" s="231">
        <v>1</v>
      </c>
      <c r="B55" s="230" t="s">
        <v>474</v>
      </c>
      <c r="C55" s="230">
        <v>1</v>
      </c>
      <c r="D55" s="10">
        <v>20000</v>
      </c>
      <c r="E55" s="10">
        <f>D55*C55</f>
        <v>20000</v>
      </c>
    </row>
    <row r="56" spans="1:6">
      <c r="A56" s="231">
        <v>2</v>
      </c>
      <c r="B56" s="230" t="s">
        <v>453</v>
      </c>
      <c r="C56" s="230">
        <v>2</v>
      </c>
      <c r="D56" s="10">
        <v>800</v>
      </c>
      <c r="E56" s="10">
        <f t="shared" ref="E56:E68" si="0">D56*C56</f>
        <v>1600</v>
      </c>
    </row>
    <row r="57" spans="1:6">
      <c r="A57" s="231">
        <v>3</v>
      </c>
      <c r="B57" s="230" t="s">
        <v>454</v>
      </c>
      <c r="C57" s="230">
        <v>2</v>
      </c>
      <c r="D57" s="10">
        <v>800</v>
      </c>
      <c r="E57" s="10">
        <f t="shared" si="0"/>
        <v>1600</v>
      </c>
    </row>
    <row r="58" spans="1:6">
      <c r="A58" s="231">
        <v>4</v>
      </c>
      <c r="B58" s="230" t="s">
        <v>475</v>
      </c>
      <c r="C58" s="230">
        <v>2</v>
      </c>
      <c r="D58" s="10">
        <v>150</v>
      </c>
      <c r="E58" s="10">
        <f t="shared" si="0"/>
        <v>300</v>
      </c>
    </row>
    <row r="59" spans="1:6">
      <c r="A59" s="231">
        <v>5</v>
      </c>
      <c r="B59" s="230" t="s">
        <v>476</v>
      </c>
      <c r="C59" s="230">
        <v>4</v>
      </c>
      <c r="D59" s="10">
        <v>600</v>
      </c>
      <c r="E59" s="10">
        <f t="shared" si="0"/>
        <v>2400</v>
      </c>
    </row>
    <row r="60" spans="1:6">
      <c r="A60" s="231">
        <v>6</v>
      </c>
      <c r="B60" s="230" t="s">
        <v>458</v>
      </c>
      <c r="C60" s="230">
        <v>30</v>
      </c>
      <c r="D60" s="10">
        <v>300</v>
      </c>
      <c r="E60" s="10">
        <f t="shared" si="0"/>
        <v>9000</v>
      </c>
    </row>
    <row r="61" spans="1:6">
      <c r="A61" s="231">
        <v>7</v>
      </c>
      <c r="B61" s="230" t="s">
        <v>459</v>
      </c>
      <c r="C61" s="230">
        <v>17</v>
      </c>
      <c r="D61" s="10">
        <v>3000</v>
      </c>
      <c r="E61" s="10">
        <f t="shared" si="0"/>
        <v>51000</v>
      </c>
    </row>
    <row r="62" spans="1:6">
      <c r="A62" s="231">
        <v>8</v>
      </c>
      <c r="B62" s="230" t="s">
        <v>460</v>
      </c>
      <c r="C62" s="230">
        <v>8</v>
      </c>
      <c r="D62" s="10">
        <v>250</v>
      </c>
      <c r="E62" s="10">
        <f t="shared" si="0"/>
        <v>2000</v>
      </c>
    </row>
    <row r="63" spans="1:6">
      <c r="A63" s="231">
        <v>9</v>
      </c>
      <c r="B63" s="230" t="s">
        <v>477</v>
      </c>
      <c r="C63" s="230">
        <v>20</v>
      </c>
      <c r="D63" s="10">
        <v>200</v>
      </c>
      <c r="E63" s="10">
        <f t="shared" si="0"/>
        <v>4000</v>
      </c>
    </row>
    <row r="64" spans="1:6">
      <c r="A64" s="231">
        <v>10</v>
      </c>
      <c r="B64" s="230" t="s">
        <v>477</v>
      </c>
      <c r="C64" s="230">
        <v>20</v>
      </c>
      <c r="D64" s="10">
        <v>150</v>
      </c>
      <c r="E64" s="10">
        <f t="shared" si="0"/>
        <v>3000</v>
      </c>
    </row>
    <row r="65" spans="1:11">
      <c r="A65" s="231">
        <v>11</v>
      </c>
      <c r="B65" s="230" t="s">
        <v>477</v>
      </c>
      <c r="C65" s="230">
        <v>30</v>
      </c>
      <c r="D65" s="10">
        <v>50</v>
      </c>
      <c r="E65" s="10">
        <f t="shared" si="0"/>
        <v>1500</v>
      </c>
    </row>
    <row r="66" spans="1:11" ht="63" customHeight="1">
      <c r="A66" s="231">
        <v>12</v>
      </c>
      <c r="B66" s="230" t="s">
        <v>462</v>
      </c>
      <c r="C66" s="230">
        <v>36</v>
      </c>
      <c r="D66" s="10">
        <v>50</v>
      </c>
      <c r="E66" s="10">
        <f t="shared" si="0"/>
        <v>1800</v>
      </c>
    </row>
    <row r="67" spans="1:11" ht="48" customHeight="1">
      <c r="A67" s="231">
        <v>13</v>
      </c>
      <c r="B67" s="230" t="s">
        <v>463</v>
      </c>
      <c r="C67" s="230">
        <v>20</v>
      </c>
      <c r="D67" s="10">
        <v>40</v>
      </c>
      <c r="E67" s="10">
        <f t="shared" si="0"/>
        <v>800</v>
      </c>
    </row>
    <row r="68" spans="1:11" ht="44.25" customHeight="1">
      <c r="A68" s="231">
        <v>14</v>
      </c>
      <c r="B68" s="230" t="s">
        <v>464</v>
      </c>
      <c r="C68" s="230">
        <v>10</v>
      </c>
      <c r="D68" s="10">
        <v>100</v>
      </c>
      <c r="E68" s="10">
        <f t="shared" si="0"/>
        <v>1000</v>
      </c>
    </row>
    <row r="69" spans="1:11" hidden="1">
      <c r="A69" s="231"/>
      <c r="B69" s="230"/>
      <c r="C69" s="230"/>
      <c r="D69" s="10"/>
      <c r="E69" s="10"/>
    </row>
    <row r="70" spans="1:11" hidden="1">
      <c r="A70" s="231"/>
      <c r="B70" s="230"/>
      <c r="C70" s="230"/>
      <c r="D70" s="10"/>
      <c r="E70" s="10"/>
    </row>
    <row r="71" spans="1:11" hidden="1">
      <c r="A71" s="231"/>
      <c r="B71" s="230"/>
      <c r="C71" s="230"/>
      <c r="D71" s="10"/>
      <c r="E71" s="10"/>
    </row>
    <row r="72" spans="1:11" hidden="1">
      <c r="A72" s="231"/>
      <c r="B72" s="230"/>
      <c r="C72" s="230"/>
      <c r="D72" s="10"/>
      <c r="E72" s="10"/>
    </row>
    <row r="73" spans="1:11" ht="15" customHeight="1">
      <c r="A73" s="557" t="s">
        <v>238</v>
      </c>
      <c r="B73" s="557"/>
      <c r="C73" s="230"/>
      <c r="D73" s="230"/>
      <c r="E73" s="34">
        <f>SUM(E54:E72)</f>
        <v>120000</v>
      </c>
      <c r="H73">
        <v>120000</v>
      </c>
    </row>
    <row r="74" spans="1:11" ht="15" customHeight="1">
      <c r="A74" s="235"/>
      <c r="B74" s="235"/>
      <c r="C74" s="235"/>
      <c r="D74" s="235"/>
      <c r="E74" s="253"/>
    </row>
    <row r="75" spans="1:11" ht="25.5" customHeight="1">
      <c r="A75" s="169" t="s">
        <v>478</v>
      </c>
    </row>
    <row r="76" spans="1:11" ht="25.5" customHeight="1"/>
    <row r="77" spans="1:11" ht="18.75" customHeight="1">
      <c r="A77" s="167" t="s">
        <v>439</v>
      </c>
      <c r="B77" s="167"/>
      <c r="C77" s="706" t="s">
        <v>401</v>
      </c>
      <c r="D77" s="706"/>
      <c r="E77" s="168"/>
      <c r="F77" s="168"/>
      <c r="G77" s="175"/>
      <c r="H77" s="175"/>
      <c r="I77" s="175"/>
      <c r="J77" s="175"/>
      <c r="K77" s="73"/>
    </row>
    <row r="78" spans="1:11" ht="45.75" customHeight="1">
      <c r="A78" s="251" t="s">
        <v>230</v>
      </c>
      <c r="B78" s="167"/>
      <c r="C78" s="707" t="s">
        <v>444</v>
      </c>
      <c r="D78" s="707"/>
      <c r="E78" s="707"/>
      <c r="F78" s="707"/>
      <c r="G78" s="175"/>
      <c r="H78" s="175"/>
      <c r="I78" s="175"/>
      <c r="J78" s="175"/>
      <c r="K78" s="73"/>
    </row>
    <row r="79" spans="1:11" ht="36.75" customHeight="1">
      <c r="A79" s="718" t="s">
        <v>231</v>
      </c>
      <c r="B79" s="718"/>
      <c r="C79" s="707" t="s">
        <v>417</v>
      </c>
      <c r="D79" s="707"/>
      <c r="E79" s="178"/>
      <c r="F79" s="178"/>
      <c r="G79" s="73"/>
      <c r="H79" s="73"/>
      <c r="I79" s="73"/>
      <c r="J79" s="73"/>
      <c r="K79" s="73"/>
    </row>
    <row r="81" spans="1:8">
      <c r="A81" s="721"/>
      <c r="B81" s="721"/>
      <c r="C81" s="721"/>
      <c r="D81" s="721"/>
      <c r="E81" s="721"/>
      <c r="F81" s="721"/>
    </row>
    <row r="82" spans="1:8">
      <c r="A82" s="721"/>
      <c r="B82" s="721"/>
      <c r="C82" s="721"/>
      <c r="D82" s="721"/>
      <c r="E82" s="721"/>
      <c r="F82" s="721"/>
    </row>
    <row r="83" spans="1:8">
      <c r="A83" s="677" t="s">
        <v>232</v>
      </c>
      <c r="B83" s="659" t="s">
        <v>241</v>
      </c>
      <c r="C83" s="659" t="s">
        <v>299</v>
      </c>
      <c r="D83" s="659" t="s">
        <v>300</v>
      </c>
      <c r="E83" s="659" t="s">
        <v>301</v>
      </c>
    </row>
    <row r="84" spans="1:8">
      <c r="A84" s="679"/>
      <c r="B84" s="659"/>
      <c r="C84" s="659"/>
      <c r="D84" s="659"/>
      <c r="E84" s="659"/>
    </row>
    <row r="85" spans="1:8">
      <c r="A85" s="238">
        <v>1</v>
      </c>
      <c r="B85" s="238">
        <v>2</v>
      </c>
      <c r="C85" s="238">
        <v>3</v>
      </c>
      <c r="D85" s="238">
        <v>4</v>
      </c>
      <c r="E85" s="238">
        <v>5</v>
      </c>
    </row>
    <row r="86" spans="1:8">
      <c r="A86" s="230">
        <v>2</v>
      </c>
      <c r="B86" s="230" t="s">
        <v>556</v>
      </c>
      <c r="C86" s="230">
        <v>1</v>
      </c>
      <c r="D86" s="10">
        <v>16200</v>
      </c>
      <c r="E86" s="10">
        <f>D86*C86</f>
        <v>16200</v>
      </c>
    </row>
    <row r="87" spans="1:8">
      <c r="A87" s="230">
        <v>3</v>
      </c>
      <c r="B87" s="230" t="s">
        <v>479</v>
      </c>
      <c r="C87" s="230">
        <v>1</v>
      </c>
      <c r="D87" s="10">
        <v>3400</v>
      </c>
      <c r="E87" s="10">
        <f t="shared" ref="E87:E89" si="1">D87*C87</f>
        <v>3400</v>
      </c>
    </row>
    <row r="88" spans="1:8">
      <c r="A88" s="230">
        <v>4</v>
      </c>
      <c r="B88" s="230" t="s">
        <v>480</v>
      </c>
      <c r="C88" s="230">
        <v>2</v>
      </c>
      <c r="D88" s="10">
        <v>1100</v>
      </c>
      <c r="E88" s="10">
        <f t="shared" si="1"/>
        <v>2200</v>
      </c>
    </row>
    <row r="89" spans="1:8">
      <c r="A89" s="230">
        <v>7</v>
      </c>
      <c r="B89" s="230" t="s">
        <v>481</v>
      </c>
      <c r="C89" s="230">
        <v>1</v>
      </c>
      <c r="D89" s="10">
        <v>8200</v>
      </c>
      <c r="E89" s="10">
        <f t="shared" si="1"/>
        <v>8200</v>
      </c>
    </row>
    <row r="90" spans="1:8">
      <c r="A90" s="557" t="s">
        <v>238</v>
      </c>
      <c r="B90" s="557"/>
      <c r="C90" s="230"/>
      <c r="D90" s="10"/>
      <c r="E90" s="10">
        <f>SUM(E86:E89)</f>
        <v>30000</v>
      </c>
      <c r="H90">
        <v>100000</v>
      </c>
    </row>
  </sheetData>
  <mergeCells count="48">
    <mergeCell ref="F10:F11"/>
    <mergeCell ref="A2:G2"/>
    <mergeCell ref="C4:D4"/>
    <mergeCell ref="C5:F5"/>
    <mergeCell ref="A6:B6"/>
    <mergeCell ref="C6:D6"/>
    <mergeCell ref="A8:G8"/>
    <mergeCell ref="A10:A11"/>
    <mergeCell ref="B10:B11"/>
    <mergeCell ref="C10:C11"/>
    <mergeCell ref="D10:D11"/>
    <mergeCell ref="E10:E11"/>
    <mergeCell ref="A30:B30"/>
    <mergeCell ref="A35:A36"/>
    <mergeCell ref="B35:B36"/>
    <mergeCell ref="C35:C36"/>
    <mergeCell ref="D35:D36"/>
    <mergeCell ref="A17:B17"/>
    <mergeCell ref="A22:F22"/>
    <mergeCell ref="A23:A24"/>
    <mergeCell ref="B23:B24"/>
    <mergeCell ref="C23:C24"/>
    <mergeCell ref="D23:D24"/>
    <mergeCell ref="E23:E24"/>
    <mergeCell ref="C19:D19"/>
    <mergeCell ref="C20:F20"/>
    <mergeCell ref="A21:B21"/>
    <mergeCell ref="C21:D21"/>
    <mergeCell ref="B51:B52"/>
    <mergeCell ref="C51:C52"/>
    <mergeCell ref="D51:D52"/>
    <mergeCell ref="E51:E52"/>
    <mergeCell ref="A43:B43"/>
    <mergeCell ref="A45:F46"/>
    <mergeCell ref="A48:F49"/>
    <mergeCell ref="A51:A52"/>
    <mergeCell ref="A90:B90"/>
    <mergeCell ref="A73:B73"/>
    <mergeCell ref="C77:D77"/>
    <mergeCell ref="C78:F78"/>
    <mergeCell ref="A79:B79"/>
    <mergeCell ref="C79:D79"/>
    <mergeCell ref="A81:F82"/>
    <mergeCell ref="A83:A84"/>
    <mergeCell ref="B83:B84"/>
    <mergeCell ref="C83:C84"/>
    <mergeCell ref="D83:D84"/>
    <mergeCell ref="E83:E84"/>
  </mergeCells>
  <pageMargins left="0.7" right="0.7" top="0.75" bottom="0.75" header="0.3" footer="0.3"/>
  <pageSetup paperSize="9" scale="60" orientation="portrait" r:id="rId1"/>
  <rowBreaks count="1" manualBreakCount="1">
    <brk id="7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</vt:i4>
      </vt:variant>
    </vt:vector>
  </HeadingPairs>
  <TitlesOfParts>
    <vt:vector size="35" baseType="lpstr">
      <vt:lpstr>ПХД</vt:lpstr>
      <vt:lpstr>ПХД 2</vt:lpstr>
      <vt:lpstr>211</vt:lpstr>
      <vt:lpstr>212</vt:lpstr>
      <vt:lpstr>213</vt:lpstr>
      <vt:lpstr>262</vt:lpstr>
      <vt:lpstr>290</vt:lpstr>
      <vt:lpstr>220-340 (7564)</vt:lpstr>
      <vt:lpstr>220-340 (7409)</vt:lpstr>
      <vt:lpstr>220-340 (7408)</vt:lpstr>
      <vt:lpstr>220-340 (7588)</vt:lpstr>
      <vt:lpstr>220-340 мб</vt:lpstr>
      <vt:lpstr>220-питание</vt:lpstr>
      <vt:lpstr>питание</vt:lpstr>
      <vt:lpstr>220-ОБЖ</vt:lpstr>
      <vt:lpstr>Пдд</vt:lpstr>
      <vt:lpstr>апс изм.</vt:lpstr>
      <vt:lpstr>налоговый потенциал </vt:lpstr>
      <vt:lpstr>'211'!Область_печати</vt:lpstr>
      <vt:lpstr>'212'!Область_печати</vt:lpstr>
      <vt:lpstr>'213'!Область_печати</vt:lpstr>
      <vt:lpstr>'220-340 (7408)'!Область_печати</vt:lpstr>
      <vt:lpstr>'220-340 (7409)'!Область_печати</vt:lpstr>
      <vt:lpstr>'220-340 (7564)'!Область_печати</vt:lpstr>
      <vt:lpstr>'220-340 (7588)'!Область_печати</vt:lpstr>
      <vt:lpstr>'220-340 мб'!Область_печати</vt:lpstr>
      <vt:lpstr>'220-ОБЖ'!Область_печати</vt:lpstr>
      <vt:lpstr>'220-питание'!Область_печати</vt:lpstr>
      <vt:lpstr>'262'!Область_печати</vt:lpstr>
      <vt:lpstr>'290'!Область_печати</vt:lpstr>
      <vt:lpstr>'налоговый потенциал '!Область_печати</vt:lpstr>
      <vt:lpstr>Пдд!Область_печати</vt:lpstr>
      <vt:lpstr>питание!Область_печати</vt:lpstr>
      <vt:lpstr>ПХД!Область_печати</vt:lpstr>
      <vt:lpstr>'ПХД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2017-10-25T10:24:05Z</dcterms:modified>
</cp:coreProperties>
</file>